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ut-Of-Home Care\Working Group\Contract Reform 2018\project team working documents\Change Management\Projects\Sector briefing 6\Placement utilisation\"/>
    </mc:Choice>
  </mc:AlternateContent>
  <bookViews>
    <workbookView xWindow="0" yWindow="0" windowWidth="23040" windowHeight="8475"/>
  </bookViews>
  <sheets>
    <sheet name="Introduction" sheetId="7" r:id="rId1"/>
    <sheet name="Eg1 Non Family based" sheetId="8" r:id="rId2"/>
    <sheet name="Eg2 Family based care" sheetId="4" r:id="rId3"/>
    <sheet name="Eg3 FBC Growth" sheetId="9" r:id="rId4"/>
    <sheet name="Eg4 FBC Loadings" sheetId="10" r:id="rId5"/>
    <sheet name="Eg5 FBC Abatement" sheetId="2" r:id="rId6"/>
    <sheet name="Eg6 FBC Adjusted payment" sheetId="11" r:id="rId7"/>
  </sheets>
  <externalReferences>
    <externalReference r:id="rId8"/>
  </externalReferences>
  <definedNames>
    <definedName name="FBCPlacement_night" localSheetId="1">[1]PlacementSummaryFBC!$C$12</definedName>
    <definedName name="FBCPlacement_night">#REF!</definedName>
    <definedName name="Placement_night">#REF!</definedName>
    <definedName name="Placement_nights">'Eg1 Non Family based'!$C$12</definedName>
    <definedName name="placement_utlisation">'Eg1 Non Family based'!$H$10</definedName>
    <definedName name="_xlnm.Print_Area" localSheetId="1">'Eg1 Non Family based'!$A$2:$L$74</definedName>
    <definedName name="_xlnm.Print_Area" localSheetId="2">'Eg2 Family based care'!$B$1:$Q$57</definedName>
    <definedName name="_xlnm.Print_Area" localSheetId="3">'Eg3 FBC Growth'!$A$1:$Q$57</definedName>
    <definedName name="_xlnm.Print_Area" localSheetId="4">'Eg4 FBC Loadings'!$A$1:$R$66</definedName>
    <definedName name="_xlnm.Print_Area" localSheetId="5">'Eg5 FBC Abatement'!$A$1:$P$85</definedName>
    <definedName name="_xlnm.Print_Area" localSheetId="6">'Eg6 FBC Adjusted payment'!$A$1:$R$78</definedName>
    <definedName name="Ref_EOM_FBC_ActivityMapping" localSheetId="1">#REF!</definedName>
    <definedName name="Ref_EOM_FBC_ActivityMapping" localSheetId="3">#REF!</definedName>
    <definedName name="Ref_EOM_FBC_ActivityMapping" localSheetId="4">#REF!</definedName>
    <definedName name="Ref_EOM_FBC_ActivityMapping" localSheetId="6">#REF!</definedName>
    <definedName name="Ref_EOM_FBC_ActivityMapping">#REF!</definedName>
    <definedName name="Ref_EOM_NONFBC_ActivityMapping" localSheetId="1">#REF!</definedName>
    <definedName name="Ref_EOM_NONFBC_ActivityMapping" localSheetId="3">#REF!</definedName>
    <definedName name="Ref_EOM_NONFBC_ActivityMapping" localSheetId="4">#REF!</definedName>
    <definedName name="Ref_EOM_NONFBC_ActivityMapping" localSheetId="6">#REF!</definedName>
    <definedName name="Ref_EOM_NONFBC_ActivityMapping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8" l="1"/>
  <c r="K20" i="11" l="1"/>
  <c r="K21" i="11"/>
  <c r="K22" i="11"/>
  <c r="K23" i="11"/>
  <c r="K24" i="11"/>
  <c r="K25" i="11"/>
  <c r="K26" i="11"/>
  <c r="K27" i="11"/>
  <c r="K28" i="11"/>
  <c r="K29" i="11"/>
  <c r="K30" i="11"/>
  <c r="K31" i="11"/>
  <c r="K19" i="11"/>
  <c r="J18" i="2"/>
  <c r="J19" i="2"/>
  <c r="J20" i="2"/>
  <c r="J21" i="2"/>
  <c r="J22" i="2"/>
  <c r="J23" i="2"/>
  <c r="J24" i="2"/>
  <c r="J25" i="2"/>
  <c r="J26" i="2"/>
  <c r="J27" i="2"/>
  <c r="J28" i="2"/>
  <c r="J29" i="2"/>
  <c r="J17" i="2"/>
  <c r="B9" i="2"/>
  <c r="K20" i="10"/>
  <c r="K21" i="10"/>
  <c r="K22" i="10"/>
  <c r="K23" i="10"/>
  <c r="K24" i="10"/>
  <c r="K25" i="10"/>
  <c r="K26" i="10"/>
  <c r="K27" i="10"/>
  <c r="K28" i="10"/>
  <c r="K29" i="10"/>
  <c r="K30" i="10"/>
  <c r="K31" i="10"/>
  <c r="K19" i="10"/>
  <c r="C11" i="10"/>
  <c r="K19" i="4"/>
  <c r="L22" i="9"/>
  <c r="K20" i="9"/>
  <c r="K21" i="9"/>
  <c r="K22" i="9"/>
  <c r="K23" i="9"/>
  <c r="K24" i="9"/>
  <c r="K25" i="9"/>
  <c r="K26" i="9"/>
  <c r="K27" i="9"/>
  <c r="K28" i="9"/>
  <c r="K29" i="9"/>
  <c r="K30" i="9"/>
  <c r="K31" i="9"/>
  <c r="K19" i="9"/>
  <c r="C11" i="9"/>
  <c r="K20" i="4"/>
  <c r="K21" i="4"/>
  <c r="K22" i="4"/>
  <c r="K23" i="4"/>
  <c r="K24" i="4"/>
  <c r="K25" i="4"/>
  <c r="K26" i="4"/>
  <c r="K27" i="4"/>
  <c r="K28" i="4"/>
  <c r="K29" i="4"/>
  <c r="K30" i="4"/>
  <c r="K31" i="4"/>
  <c r="C11" i="4"/>
  <c r="C11" i="11"/>
  <c r="I16" i="8" l="1"/>
  <c r="I17" i="8"/>
  <c r="I18" i="8"/>
  <c r="I19" i="8"/>
  <c r="I15" i="8"/>
  <c r="L31" i="11" l="1"/>
  <c r="L30" i="11"/>
  <c r="L29" i="11"/>
  <c r="L28" i="11"/>
  <c r="L27" i="11"/>
  <c r="L26" i="11"/>
  <c r="L25" i="11"/>
  <c r="L24" i="11"/>
  <c r="L23" i="11"/>
  <c r="L22" i="11"/>
  <c r="L21" i="11"/>
  <c r="L20" i="11"/>
  <c r="L19" i="11"/>
  <c r="F12" i="11"/>
  <c r="F10" i="11"/>
  <c r="K7" i="11"/>
  <c r="L31" i="10"/>
  <c r="L30" i="10"/>
  <c r="L29" i="10"/>
  <c r="L28" i="10"/>
  <c r="L27" i="10"/>
  <c r="L26" i="10"/>
  <c r="L25" i="10"/>
  <c r="L24" i="10"/>
  <c r="L23" i="10"/>
  <c r="L22" i="10"/>
  <c r="L21" i="10"/>
  <c r="L20" i="10"/>
  <c r="K32" i="10"/>
  <c r="H10" i="10" s="1"/>
  <c r="F12" i="10"/>
  <c r="F10" i="10"/>
  <c r="K7" i="10"/>
  <c r="L31" i="9"/>
  <c r="L30" i="9"/>
  <c r="L29" i="9"/>
  <c r="L28" i="9"/>
  <c r="L27" i="9"/>
  <c r="L26" i="9"/>
  <c r="L25" i="9"/>
  <c r="L24" i="9"/>
  <c r="L23" i="9"/>
  <c r="L21" i="9"/>
  <c r="L20" i="9"/>
  <c r="K32" i="9"/>
  <c r="H10" i="9" s="1"/>
  <c r="F12" i="9"/>
  <c r="F10" i="9"/>
  <c r="K7" i="9"/>
  <c r="H11" i="10" l="1"/>
  <c r="K9" i="10" s="1"/>
  <c r="H11" i="9"/>
  <c r="K9" i="9" s="1"/>
  <c r="L32" i="11"/>
  <c r="H7" i="11" s="1"/>
  <c r="N20" i="11"/>
  <c r="O20" i="11" s="1"/>
  <c r="N26" i="11"/>
  <c r="O26" i="11" s="1"/>
  <c r="N30" i="11"/>
  <c r="O30" i="11" s="1"/>
  <c r="N22" i="11"/>
  <c r="O22" i="11" s="1"/>
  <c r="N28" i="11"/>
  <c r="O28" i="11" s="1"/>
  <c r="N24" i="11"/>
  <c r="O24" i="11" s="1"/>
  <c r="K32" i="11"/>
  <c r="H10" i="11" s="1"/>
  <c r="H11" i="11" s="1"/>
  <c r="N19" i="11"/>
  <c r="O19" i="11" s="1"/>
  <c r="N21" i="11"/>
  <c r="O21" i="11" s="1"/>
  <c r="N23" i="11"/>
  <c r="O23" i="11" s="1"/>
  <c r="N25" i="11"/>
  <c r="O25" i="11" s="1"/>
  <c r="N27" i="11"/>
  <c r="O27" i="11" s="1"/>
  <c r="N29" i="11"/>
  <c r="O29" i="11" s="1"/>
  <c r="N31" i="11"/>
  <c r="O31" i="11" s="1"/>
  <c r="N26" i="10"/>
  <c r="O26" i="10" s="1"/>
  <c r="N24" i="10"/>
  <c r="O24" i="10" s="1"/>
  <c r="N21" i="10"/>
  <c r="O21" i="10" s="1"/>
  <c r="N25" i="10"/>
  <c r="O25" i="10" s="1"/>
  <c r="N20" i="10"/>
  <c r="O20" i="10" s="1"/>
  <c r="N30" i="10"/>
  <c r="O30" i="10" s="1"/>
  <c r="N27" i="10"/>
  <c r="O27" i="10" s="1"/>
  <c r="N28" i="10"/>
  <c r="O28" i="10" s="1"/>
  <c r="N29" i="10"/>
  <c r="O29" i="10" s="1"/>
  <c r="N22" i="10"/>
  <c r="O22" i="10" s="1"/>
  <c r="N23" i="10"/>
  <c r="O23" i="10" s="1"/>
  <c r="N31" i="10"/>
  <c r="O31" i="10" s="1"/>
  <c r="L19" i="10"/>
  <c r="N23" i="9"/>
  <c r="O23" i="9" s="1"/>
  <c r="N24" i="9"/>
  <c r="O24" i="9" s="1"/>
  <c r="N26" i="9"/>
  <c r="O26" i="9" s="1"/>
  <c r="N28" i="9"/>
  <c r="O28" i="9" s="1"/>
  <c r="N31" i="9"/>
  <c r="O31" i="9" s="1"/>
  <c r="N25" i="9"/>
  <c r="O25" i="9" s="1"/>
  <c r="N29" i="9"/>
  <c r="O29" i="9" s="1"/>
  <c r="N27" i="9"/>
  <c r="O27" i="9" s="1"/>
  <c r="N20" i="9"/>
  <c r="O20" i="9" s="1"/>
  <c r="N21" i="9"/>
  <c r="O21" i="9" s="1"/>
  <c r="N22" i="9"/>
  <c r="O22" i="9" s="1"/>
  <c r="N30" i="9"/>
  <c r="O30" i="9" s="1"/>
  <c r="L19" i="9"/>
  <c r="O32" i="11" l="1"/>
  <c r="H9" i="11" s="1"/>
  <c r="N32" i="11"/>
  <c r="K9" i="11"/>
  <c r="K8" i="11"/>
  <c r="L32" i="10"/>
  <c r="H7" i="10" s="1"/>
  <c r="K8" i="10" s="1"/>
  <c r="N19" i="10"/>
  <c r="N32" i="10" s="1"/>
  <c r="L32" i="9"/>
  <c r="H7" i="9" s="1"/>
  <c r="K8" i="9" s="1"/>
  <c r="N19" i="9"/>
  <c r="N32" i="9" s="1"/>
  <c r="K29" i="2"/>
  <c r="K28" i="2"/>
  <c r="M28" i="2" s="1"/>
  <c r="N28" i="2" s="1"/>
  <c r="K27" i="2"/>
  <c r="M27" i="2" s="1"/>
  <c r="N27" i="2" s="1"/>
  <c r="K26" i="2"/>
  <c r="M26" i="2" s="1"/>
  <c r="N26" i="2" s="1"/>
  <c r="K25" i="2"/>
  <c r="M25" i="2" s="1"/>
  <c r="N25" i="2" s="1"/>
  <c r="K24" i="2"/>
  <c r="M24" i="2" s="1"/>
  <c r="N24" i="2" s="1"/>
  <c r="K23" i="2"/>
  <c r="M23" i="2" s="1"/>
  <c r="N23" i="2" s="1"/>
  <c r="K22" i="2"/>
  <c r="M22" i="2" s="1"/>
  <c r="N22" i="2" s="1"/>
  <c r="K21" i="2"/>
  <c r="M21" i="2" s="1"/>
  <c r="N21" i="2" s="1"/>
  <c r="K20" i="2"/>
  <c r="M20" i="2" s="1"/>
  <c r="N20" i="2" s="1"/>
  <c r="K19" i="2"/>
  <c r="K18" i="2"/>
  <c r="M18" i="2" s="1"/>
  <c r="E10" i="2"/>
  <c r="E8" i="2"/>
  <c r="J5" i="2"/>
  <c r="K32" i="4"/>
  <c r="H10" i="4" s="1"/>
  <c r="L31" i="4"/>
  <c r="N31" i="4" s="1"/>
  <c r="L30" i="4"/>
  <c r="L29" i="4"/>
  <c r="L28" i="4"/>
  <c r="L27" i="4"/>
  <c r="L26" i="4"/>
  <c r="N26" i="4" s="1"/>
  <c r="L25" i="4"/>
  <c r="L24" i="4"/>
  <c r="N24" i="4" s="1"/>
  <c r="L23" i="4"/>
  <c r="L22" i="4"/>
  <c r="N22" i="4" s="1"/>
  <c r="L21" i="4"/>
  <c r="L20" i="4"/>
  <c r="L19" i="4"/>
  <c r="F12" i="4"/>
  <c r="F10" i="4"/>
  <c r="K7" i="4"/>
  <c r="I50" i="8"/>
  <c r="I20" i="8"/>
  <c r="H9" i="8" s="1"/>
  <c r="J19" i="8"/>
  <c r="J49" i="8"/>
  <c r="O19" i="9" l="1"/>
  <c r="O32" i="9" s="1"/>
  <c r="H9" i="9" s="1"/>
  <c r="H11" i="4"/>
  <c r="K9" i="4" s="1"/>
  <c r="L32" i="4"/>
  <c r="H7" i="4" s="1"/>
  <c r="N19" i="4"/>
  <c r="N21" i="4"/>
  <c r="O21" i="4" s="1"/>
  <c r="N23" i="4"/>
  <c r="O23" i="4" s="1"/>
  <c r="N25" i="4"/>
  <c r="O25" i="4" s="1"/>
  <c r="N28" i="4"/>
  <c r="O28" i="4" s="1"/>
  <c r="O22" i="4"/>
  <c r="O24" i="4"/>
  <c r="O26" i="4"/>
  <c r="O31" i="4"/>
  <c r="N20" i="4"/>
  <c r="O20" i="4" s="1"/>
  <c r="N27" i="4"/>
  <c r="O27" i="4" s="1"/>
  <c r="N29" i="4"/>
  <c r="O29" i="4" s="1"/>
  <c r="N30" i="4"/>
  <c r="O30" i="4" s="1"/>
  <c r="J18" i="8"/>
  <c r="J16" i="8"/>
  <c r="F10" i="8"/>
  <c r="H10" i="8" s="1"/>
  <c r="J15" i="8"/>
  <c r="J17" i="8"/>
  <c r="J46" i="8"/>
  <c r="J48" i="8"/>
  <c r="J45" i="8"/>
  <c r="J47" i="8"/>
  <c r="M29" i="2"/>
  <c r="N29" i="2" s="1"/>
  <c r="J30" i="2"/>
  <c r="G8" i="2" s="1"/>
  <c r="G9" i="2" s="1"/>
  <c r="J6" i="2" s="1"/>
  <c r="M19" i="2"/>
  <c r="N19" i="2" s="1"/>
  <c r="K17" i="2"/>
  <c r="N18" i="2"/>
  <c r="K10" i="11"/>
  <c r="K11" i="11" s="1"/>
  <c r="K13" i="11" s="1"/>
  <c r="H8" i="11"/>
  <c r="H8" i="10"/>
  <c r="K10" i="10"/>
  <c r="K11" i="10" s="1"/>
  <c r="K13" i="10" s="1"/>
  <c r="O19" i="10"/>
  <c r="O32" i="10" s="1"/>
  <c r="H9" i="10" s="1"/>
  <c r="H8" i="9"/>
  <c r="K10" i="9"/>
  <c r="K11" i="9" s="1"/>
  <c r="K13" i="9" s="1"/>
  <c r="K8" i="4" l="1"/>
  <c r="N32" i="4"/>
  <c r="O19" i="4"/>
  <c r="O32" i="4" s="1"/>
  <c r="H9" i="4" s="1"/>
  <c r="J50" i="8"/>
  <c r="J20" i="8"/>
  <c r="H8" i="8" s="1"/>
  <c r="K30" i="2"/>
  <c r="G5" i="2" s="1"/>
  <c r="J7" i="2" s="1"/>
  <c r="M17" i="2"/>
  <c r="K10" i="4" l="1"/>
  <c r="K11" i="4" s="1"/>
  <c r="K13" i="4" s="1"/>
  <c r="H8" i="4"/>
  <c r="N17" i="2"/>
  <c r="N30" i="2" s="1"/>
  <c r="G7" i="2" s="1"/>
  <c r="M30" i="2"/>
  <c r="G6" i="2" l="1"/>
  <c r="J8" i="2"/>
  <c r="J9" i="2" s="1"/>
  <c r="J11" i="2" s="1"/>
</calcChain>
</file>

<file path=xl/sharedStrings.xml><?xml version="1.0" encoding="utf-8"?>
<sst xmlns="http://schemas.openxmlformats.org/spreadsheetml/2006/main" count="897" uniqueCount="124">
  <si>
    <t>Contract 1</t>
  </si>
  <si>
    <t>Report Description:</t>
  </si>
  <si>
    <t>Contract Description:</t>
  </si>
  <si>
    <t>Placement Summary</t>
  </si>
  <si>
    <t>Growth / Abatement Calculation</t>
  </si>
  <si>
    <t>Loading Value</t>
  </si>
  <si>
    <t>Financial Year</t>
  </si>
  <si>
    <t>Contract</t>
  </si>
  <si>
    <t>Placement Utilisation</t>
  </si>
  <si>
    <t>Unit Price Quarter Payment</t>
  </si>
  <si>
    <t>R1 Major cities of Australia</t>
  </si>
  <si>
    <t>Financial Period Type</t>
  </si>
  <si>
    <t>Quarterly</t>
  </si>
  <si>
    <t>Contract Minimum Placements</t>
  </si>
  <si>
    <t>Placement Utilisation Loading</t>
  </si>
  <si>
    <t>Growth</t>
  </si>
  <si>
    <t>Aboriginal but not TSI origin</t>
  </si>
  <si>
    <t>R2 Inner regional Australia</t>
  </si>
  <si>
    <t>Financial Period</t>
  </si>
  <si>
    <t>Placement Unit Cost</t>
  </si>
  <si>
    <t>Total Funded Placement Utilisation</t>
  </si>
  <si>
    <t>Abatement</t>
  </si>
  <si>
    <t>Both Aboriginal &amp; TSI</t>
  </si>
  <si>
    <t>R3 Outer regional Australia</t>
  </si>
  <si>
    <t>Report Period:</t>
  </si>
  <si>
    <t>Placement Nights</t>
  </si>
  <si>
    <t>Placement Utilisation Loading Payment</t>
  </si>
  <si>
    <t>TSI but not Aboriginal origin</t>
  </si>
  <si>
    <t>R4 Remote Australia</t>
  </si>
  <si>
    <t>Placement Nights in Reporting Period</t>
  </si>
  <si>
    <t>Contract Schedule Quarter Payment</t>
  </si>
  <si>
    <t>Placement Utilisation %</t>
  </si>
  <si>
    <t>Result Total</t>
  </si>
  <si>
    <t>Neither Aboriginal or TSI origin</t>
  </si>
  <si>
    <t>R5 Very remote Australia</t>
  </si>
  <si>
    <t>Contracted Placement Nights</t>
  </si>
  <si>
    <t>Not stated/inadequately defined</t>
  </si>
  <si>
    <t>Placement Utilisation % Target</t>
  </si>
  <si>
    <t>Calculated Quarter adjustment payment 
(Result Total - Contract Schedule Quarter Payment)</t>
  </si>
  <si>
    <t>Question not able to be asked</t>
  </si>
  <si>
    <t>Placement Utilisation % Performance Level 3 Threshold</t>
  </si>
  <si>
    <t>Detailed Placement Transaction (From Detailed Placement report filtered by Contract ID)</t>
  </si>
  <si>
    <t>Contract ID</t>
  </si>
  <si>
    <t>Client ID</t>
  </si>
  <si>
    <t>Care Type</t>
  </si>
  <si>
    <t>Placement Type</t>
  </si>
  <si>
    <t>Start Date</t>
  </si>
  <si>
    <t>End Date</t>
  </si>
  <si>
    <t>Carer ID</t>
  </si>
  <si>
    <t xml:space="preserve">Carer / Client Rural / Remote Classification </t>
  </si>
  <si>
    <t>Loading</t>
  </si>
  <si>
    <t>Service Provider Feedback/Comments</t>
  </si>
  <si>
    <t>Client 01</t>
  </si>
  <si>
    <t>Foster Care</t>
  </si>
  <si>
    <t>Long Term</t>
  </si>
  <si>
    <t>Carer 01</t>
  </si>
  <si>
    <t>Client 02</t>
  </si>
  <si>
    <t>Short Term</t>
  </si>
  <si>
    <t>Carer 02</t>
  </si>
  <si>
    <t>Client 03</t>
  </si>
  <si>
    <t>Carer 03</t>
  </si>
  <si>
    <t>Client 04</t>
  </si>
  <si>
    <t>Carer 04</t>
  </si>
  <si>
    <t>Client 05</t>
  </si>
  <si>
    <t>Specific Child Only</t>
  </si>
  <si>
    <t>Emergency</t>
  </si>
  <si>
    <t>Carer 05</t>
  </si>
  <si>
    <t>Client 06</t>
  </si>
  <si>
    <t>Carer 06</t>
  </si>
  <si>
    <t>Client 07</t>
  </si>
  <si>
    <t>Carer 07</t>
  </si>
  <si>
    <t>Client 08</t>
  </si>
  <si>
    <t>Carer 08</t>
  </si>
  <si>
    <t>Client 09</t>
  </si>
  <si>
    <t>Respite</t>
  </si>
  <si>
    <t>Carer 09</t>
  </si>
  <si>
    <t>Client 10</t>
  </si>
  <si>
    <t>Carer 10</t>
  </si>
  <si>
    <t>Client 11</t>
  </si>
  <si>
    <t>Carer 11</t>
  </si>
  <si>
    <t>Client 12</t>
  </si>
  <si>
    <t>Carer 12</t>
  </si>
  <si>
    <t>Non Family Based Care - Residential Care</t>
  </si>
  <si>
    <t>Contract Minimum Placement Target</t>
  </si>
  <si>
    <t xml:space="preserve">Financial Period  </t>
  </si>
  <si>
    <t>Placement Night Utilisation % Performance Level 3 Threshold</t>
  </si>
  <si>
    <t>Residential Care</t>
  </si>
  <si>
    <t>Grand Total for Contract 1</t>
  </si>
  <si>
    <t>Placement Summary Report:</t>
  </si>
  <si>
    <t xml:space="preserve">Family Based Care - General </t>
  </si>
  <si>
    <t>Qtr1</t>
  </si>
  <si>
    <t>Cultural identity</t>
  </si>
  <si>
    <t>Placement Nights in Reporting 
Period</t>
  </si>
  <si>
    <t>Placement 
Type</t>
  </si>
  <si>
    <t>Loading value</t>
  </si>
  <si>
    <t>Remoteness loading</t>
  </si>
  <si>
    <t>Aboriginal Loading</t>
  </si>
  <si>
    <t>Loadings Business Rules</t>
  </si>
  <si>
    <t>From ContractListingReference file derived by selection from placement summary report drop down list selection</t>
  </si>
  <si>
    <t>Placement Nights / Contracted Placement Nights as percentage</t>
  </si>
  <si>
    <t>From Detailed Placement Transaction - Total of Placement Nights</t>
  </si>
  <si>
    <t>From Detailed Placement Transaction - Total of Placement Utilisation</t>
  </si>
  <si>
    <t>From ContractListingReference file derived by selection from placement summary report drop down list selection (Contract Minimum Placements*Placement Nights in Reporting Period)</t>
  </si>
  <si>
    <t>Derived from Placement Summary Report drop down list selection</t>
  </si>
  <si>
    <t>From Placement Summary Report drop down list selection</t>
  </si>
  <si>
    <t>Report Period</t>
  </si>
  <si>
    <t xml:space="preserve">Financial Period </t>
  </si>
  <si>
    <t>Data Source</t>
  </si>
  <si>
    <t>Header Summary Field</t>
  </si>
  <si>
    <t>Business Rules for Header Summary</t>
  </si>
  <si>
    <t xml:space="preserve">Performance level 3 - Not performing </t>
  </si>
  <si>
    <t>Performance level 2 - Under performing</t>
  </si>
  <si>
    <t xml:space="preserve">Performance level 1 - Performing </t>
  </si>
  <si>
    <t>Performance measure target</t>
  </si>
  <si>
    <t>Aboriginal loading</t>
  </si>
  <si>
    <t>KPI 1: Placement Utilisation performance thresholds</t>
  </si>
  <si>
    <t>Grand Total for Contract Contract1</t>
  </si>
  <si>
    <t xml:space="preserve">Cultural identity </t>
  </si>
  <si>
    <t>Records to be included for the period</t>
  </si>
  <si>
    <t>Contract1</t>
  </si>
  <si>
    <t>&lt;85%</t>
  </si>
  <si>
    <t>85% - 95%</t>
  </si>
  <si>
    <t>&gt;=95%</t>
  </si>
  <si>
    <t>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</si>
</sst>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164" formatCode="&quot;$&quot;#,##0.00"/>
    <numFmt numFmtId="165" formatCode="0.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D92DE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Alignment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2" xfId="0" applyFill="1" applyBorder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0" xfId="0" applyFill="1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justify" vertical="center"/>
    </xf>
    <xf numFmtId="0" fontId="0" fillId="0" borderId="10" xfId="0" applyBorder="1"/>
    <xf numFmtId="0" fontId="0" fillId="0" borderId="0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6" fontId="0" fillId="0" borderId="5" xfId="0" applyNumberFormat="1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Fill="1" applyBorder="1" applyAlignment="1">
      <alignment horizontal="left"/>
    </xf>
    <xf numFmtId="164" fontId="0" fillId="0" borderId="5" xfId="0" applyNumberFormat="1" applyFill="1" applyBorder="1"/>
    <xf numFmtId="6" fontId="0" fillId="0" borderId="5" xfId="0" applyNumberFormat="1" applyFill="1" applyBorder="1" applyAlignment="1">
      <alignment horizontal="right"/>
    </xf>
    <xf numFmtId="8" fontId="0" fillId="0" borderId="5" xfId="0" applyNumberFormat="1" applyFill="1" applyBorder="1"/>
    <xf numFmtId="0" fontId="0" fillId="0" borderId="4" xfId="0" applyFill="1" applyBorder="1" applyAlignment="1">
      <alignment wrapText="1"/>
    </xf>
    <xf numFmtId="9" fontId="0" fillId="0" borderId="0" xfId="1" applyFont="1" applyFill="1" applyBorder="1"/>
    <xf numFmtId="9" fontId="0" fillId="0" borderId="5" xfId="1" applyFont="1" applyFill="1" applyBorder="1"/>
    <xf numFmtId="0" fontId="0" fillId="0" borderId="5" xfId="0" applyFill="1" applyBorder="1" applyAlignment="1"/>
    <xf numFmtId="6" fontId="0" fillId="0" borderId="5" xfId="0" applyNumberFormat="1" applyFill="1" applyBorder="1" applyAlignment="1">
      <alignment wrapText="1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Border="1"/>
    <xf numFmtId="0" fontId="0" fillId="0" borderId="11" xfId="0" applyFill="1" applyBorder="1" applyAlignment="1">
      <alignment wrapText="1"/>
    </xf>
    <xf numFmtId="9" fontId="0" fillId="0" borderId="13" xfId="0" applyNumberFormat="1" applyFill="1" applyBorder="1"/>
    <xf numFmtId="0" fontId="0" fillId="0" borderId="11" xfId="0" applyBorder="1"/>
    <xf numFmtId="0" fontId="0" fillId="0" borderId="13" xfId="0" applyBorder="1" applyAlignment="1"/>
    <xf numFmtId="0" fontId="0" fillId="0" borderId="11" xfId="0" applyFill="1" applyBorder="1" applyAlignment="1">
      <alignment horizontal="left"/>
    </xf>
    <xf numFmtId="0" fontId="0" fillId="0" borderId="12" xfId="0" applyBorder="1"/>
    <xf numFmtId="0" fontId="0" fillId="0" borderId="13" xfId="0" applyFill="1" applyBorder="1" applyAlignment="1">
      <alignment wrapText="1"/>
    </xf>
    <xf numFmtId="164" fontId="0" fillId="0" borderId="14" xfId="0" applyNumberFormat="1" applyBorder="1"/>
    <xf numFmtId="8" fontId="0" fillId="0" borderId="0" xfId="0" applyNumberFormat="1"/>
    <xf numFmtId="0" fontId="0" fillId="0" borderId="15" xfId="0" applyBorder="1"/>
    <xf numFmtId="0" fontId="0" fillId="0" borderId="16" xfId="0" applyBorder="1"/>
    <xf numFmtId="0" fontId="0" fillId="0" borderId="16" xfId="0" applyBorder="1" applyAlignment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/>
    <xf numFmtId="14" fontId="0" fillId="0" borderId="8" xfId="0" applyNumberFormat="1" applyBorder="1"/>
    <xf numFmtId="14" fontId="0" fillId="0" borderId="8" xfId="0" applyNumberFormat="1" applyBorder="1" applyAlignment="1"/>
    <xf numFmtId="0" fontId="0" fillId="0" borderId="22" xfId="0" applyBorder="1"/>
    <xf numFmtId="0" fontId="0" fillId="0" borderId="18" xfId="0" applyBorder="1"/>
    <xf numFmtId="0" fontId="0" fillId="0" borderId="25" xfId="0" applyBorder="1"/>
    <xf numFmtId="0" fontId="0" fillId="0" borderId="14" xfId="0" applyBorder="1"/>
    <xf numFmtId="0" fontId="0" fillId="0" borderId="26" xfId="0" applyBorder="1"/>
    <xf numFmtId="0" fontId="0" fillId="0" borderId="27" xfId="0" applyBorder="1"/>
    <xf numFmtId="0" fontId="0" fillId="0" borderId="19" xfId="0" applyBorder="1"/>
    <xf numFmtId="0" fontId="0" fillId="0" borderId="28" xfId="0" applyBorder="1"/>
    <xf numFmtId="0" fontId="0" fillId="0" borderId="28" xfId="0" applyBorder="1" applyAlignment="1"/>
    <xf numFmtId="0" fontId="0" fillId="0" borderId="20" xfId="0" applyBorder="1"/>
    <xf numFmtId="0" fontId="0" fillId="0" borderId="1" xfId="0" applyBorder="1" applyAlignment="1"/>
    <xf numFmtId="0" fontId="0" fillId="0" borderId="4" xfId="0" applyBorder="1" applyAlignment="1"/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left"/>
    </xf>
    <xf numFmtId="9" fontId="0" fillId="0" borderId="5" xfId="1" applyFont="1" applyBorder="1"/>
    <xf numFmtId="0" fontId="0" fillId="0" borderId="12" xfId="0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14" fontId="0" fillId="0" borderId="0" xfId="0" applyNumberFormat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 applyAlignment="1">
      <alignment horizontal="justify" vertical="center"/>
    </xf>
    <xf numFmtId="0" fontId="0" fillId="2" borderId="10" xfId="0" applyFill="1" applyBorder="1"/>
    <xf numFmtId="0" fontId="0" fillId="2" borderId="0" xfId="0" applyFill="1"/>
    <xf numFmtId="6" fontId="0" fillId="2" borderId="5" xfId="0" applyNumberFormat="1" applyFill="1" applyBorder="1"/>
    <xf numFmtId="0" fontId="0" fillId="2" borderId="29" xfId="0" applyFill="1" applyBorder="1"/>
    <xf numFmtId="0" fontId="0" fillId="2" borderId="30" xfId="0" applyFill="1" applyBorder="1"/>
    <xf numFmtId="164" fontId="0" fillId="2" borderId="5" xfId="0" applyNumberFormat="1" applyFill="1" applyBorder="1"/>
    <xf numFmtId="0" fontId="0" fillId="2" borderId="31" xfId="0" applyFill="1" applyBorder="1"/>
    <xf numFmtId="8" fontId="0" fillId="2" borderId="5" xfId="0" applyNumberFormat="1" applyFill="1" applyBorder="1"/>
    <xf numFmtId="6" fontId="0" fillId="2" borderId="5" xfId="0" applyNumberFormat="1" applyFill="1" applyBorder="1" applyAlignment="1">
      <alignment wrapText="1"/>
    </xf>
    <xf numFmtId="0" fontId="0" fillId="2" borderId="11" xfId="0" applyFill="1" applyBorder="1" applyAlignment="1">
      <alignment horizontal="left"/>
    </xf>
    <xf numFmtId="0" fontId="0" fillId="2" borderId="12" xfId="0" applyFill="1" applyBorder="1"/>
    <xf numFmtId="0" fontId="0" fillId="2" borderId="13" xfId="0" applyFill="1" applyBorder="1" applyAlignment="1">
      <alignment wrapText="1"/>
    </xf>
    <xf numFmtId="0" fontId="0" fillId="2" borderId="11" xfId="0" applyFill="1" applyBorder="1"/>
    <xf numFmtId="164" fontId="0" fillId="2" borderId="14" xfId="0" applyNumberFormat="1" applyFill="1" applyBorder="1"/>
    <xf numFmtId="0" fontId="0" fillId="2" borderId="13" xfId="0" applyFill="1" applyBorder="1"/>
    <xf numFmtId="0" fontId="0" fillId="2" borderId="16" xfId="0" applyFill="1" applyBorder="1"/>
    <xf numFmtId="0" fontId="0" fillId="2" borderId="14" xfId="0" applyFill="1" applyBorder="1"/>
    <xf numFmtId="0" fontId="0" fillId="2" borderId="17" xfId="0" applyFill="1" applyBorder="1" applyAlignment="1">
      <alignment wrapText="1"/>
    </xf>
    <xf numFmtId="0" fontId="0" fillId="2" borderId="22" xfId="0" applyFill="1" applyBorder="1"/>
    <xf numFmtId="0" fontId="0" fillId="2" borderId="26" xfId="0" applyFill="1" applyBorder="1"/>
    <xf numFmtId="0" fontId="0" fillId="2" borderId="20" xfId="0" applyFill="1" applyBorder="1"/>
    <xf numFmtId="0" fontId="0" fillId="2" borderId="18" xfId="0" applyFill="1" applyBorder="1" applyAlignment="1">
      <alignment wrapText="1"/>
    </xf>
    <xf numFmtId="0" fontId="0" fillId="2" borderId="18" xfId="0" applyFill="1" applyBorder="1"/>
    <xf numFmtId="0" fontId="0" fillId="2" borderId="25" xfId="0" applyFill="1" applyBorder="1"/>
    <xf numFmtId="0" fontId="0" fillId="2" borderId="27" xfId="0" applyFill="1" applyBorder="1"/>
    <xf numFmtId="9" fontId="0" fillId="3" borderId="13" xfId="0" applyNumberFormat="1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2" xfId="0" applyFill="1" applyBorder="1" applyAlignment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 applyAlignment="1"/>
    <xf numFmtId="0" fontId="0" fillId="3" borderId="0" xfId="0" applyFill="1" applyBorder="1"/>
    <xf numFmtId="0" fontId="0" fillId="3" borderId="5" xfId="0" applyFill="1" applyBorder="1" applyAlignment="1">
      <alignment horizontal="right"/>
    </xf>
    <xf numFmtId="6" fontId="0" fillId="3" borderId="5" xfId="0" applyNumberFormat="1" applyFill="1" applyBorder="1" applyAlignment="1">
      <alignment horizontal="right"/>
    </xf>
    <xf numFmtId="0" fontId="0" fillId="3" borderId="4" xfId="0" applyFill="1" applyBorder="1" applyAlignment="1">
      <alignment wrapText="1"/>
    </xf>
    <xf numFmtId="9" fontId="0" fillId="3" borderId="0" xfId="1" applyFont="1" applyFill="1" applyBorder="1"/>
    <xf numFmtId="9" fontId="0" fillId="3" borderId="5" xfId="1" applyFont="1" applyFill="1" applyBorder="1"/>
    <xf numFmtId="0" fontId="0" fillId="3" borderId="5" xfId="0" applyFill="1" applyBorder="1" applyAlignment="1"/>
    <xf numFmtId="0" fontId="0" fillId="3" borderId="11" xfId="0" applyFill="1" applyBorder="1" applyAlignment="1">
      <alignment wrapText="1"/>
    </xf>
    <xf numFmtId="0" fontId="0" fillId="3" borderId="11" xfId="0" applyFill="1" applyBorder="1"/>
    <xf numFmtId="0" fontId="0" fillId="3" borderId="13" xfId="0" applyFill="1" applyBorder="1" applyAlignment="1"/>
    <xf numFmtId="0" fontId="0" fillId="0" borderId="0" xfId="0" applyFill="1"/>
    <xf numFmtId="0" fontId="0" fillId="0" borderId="13" xfId="0" applyFill="1" applyBorder="1" applyAlignment="1"/>
    <xf numFmtId="0" fontId="0" fillId="0" borderId="13" xfId="0" applyFill="1" applyBorder="1"/>
    <xf numFmtId="0" fontId="0" fillId="4" borderId="32" xfId="0" applyFill="1" applyBorder="1"/>
    <xf numFmtId="0" fontId="0" fillId="4" borderId="33" xfId="0" applyFill="1" applyBorder="1"/>
    <xf numFmtId="0" fontId="0" fillId="5" borderId="34" xfId="0" applyFill="1" applyBorder="1"/>
    <xf numFmtId="0" fontId="0" fillId="5" borderId="31" xfId="0" applyFill="1" applyBorder="1"/>
    <xf numFmtId="0" fontId="0" fillId="6" borderId="34" xfId="0" applyFill="1" applyBorder="1"/>
    <xf numFmtId="9" fontId="0" fillId="6" borderId="31" xfId="0" applyNumberFormat="1" applyFill="1" applyBorder="1"/>
    <xf numFmtId="0" fontId="0" fillId="7" borderId="34" xfId="0" applyFill="1" applyBorder="1"/>
    <xf numFmtId="9" fontId="0" fillId="7" borderId="31" xfId="0" applyNumberFormat="1" applyFill="1" applyBorder="1" applyAlignment="1">
      <alignment horizontal="left"/>
    </xf>
    <xf numFmtId="0" fontId="4" fillId="0" borderId="35" xfId="0" applyFont="1" applyBorder="1"/>
    <xf numFmtId="0" fontId="4" fillId="0" borderId="29" xfId="0" applyFont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wrapText="1"/>
    </xf>
    <xf numFmtId="14" fontId="0" fillId="0" borderId="5" xfId="0" applyNumberForma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justify" vertical="center"/>
    </xf>
    <xf numFmtId="0" fontId="0" fillId="0" borderId="10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164" fontId="0" fillId="0" borderId="14" xfId="0" applyNumberFormat="1" applyFill="1" applyBorder="1"/>
    <xf numFmtId="8" fontId="0" fillId="0" borderId="0" xfId="0" applyNumberFormat="1" applyFill="1"/>
    <xf numFmtId="0" fontId="0" fillId="0" borderId="16" xfId="0" applyFill="1" applyBorder="1"/>
    <xf numFmtId="0" fontId="0" fillId="0" borderId="16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22" xfId="0" applyFill="1" applyBorder="1"/>
    <xf numFmtId="0" fontId="0" fillId="0" borderId="18" xfId="0" applyFill="1" applyBorder="1"/>
    <xf numFmtId="0" fontId="0" fillId="0" borderId="25" xfId="0" applyFill="1" applyBorder="1"/>
    <xf numFmtId="0" fontId="0" fillId="0" borderId="14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0" xfId="0" applyFill="1" applyBorder="1"/>
    <xf numFmtId="0" fontId="0" fillId="8" borderId="4" xfId="0" applyFill="1" applyBorder="1"/>
    <xf numFmtId="0" fontId="0" fillId="9" borderId="4" xfId="0" applyFill="1" applyBorder="1"/>
    <xf numFmtId="0" fontId="0" fillId="9" borderId="5" xfId="0" applyFill="1" applyBorder="1" applyAlignment="1">
      <alignment horizontal="right"/>
    </xf>
    <xf numFmtId="0" fontId="0" fillId="9" borderId="4" xfId="0" applyFill="1" applyBorder="1" applyAlignment="1">
      <alignment wrapText="1"/>
    </xf>
    <xf numFmtId="9" fontId="0" fillId="9" borderId="5" xfId="1" applyFont="1" applyFill="1" applyBorder="1"/>
    <xf numFmtId="0" fontId="0" fillId="10" borderId="0" xfId="0" applyFill="1" applyBorder="1" applyAlignment="1"/>
    <xf numFmtId="0" fontId="0" fillId="10" borderId="5" xfId="0" applyFill="1" applyBorder="1"/>
    <xf numFmtId="0" fontId="0" fillId="8" borderId="0" xfId="0" applyFill="1" applyBorder="1"/>
    <xf numFmtId="164" fontId="0" fillId="8" borderId="5" xfId="0" applyNumberFormat="1" applyFill="1" applyBorder="1"/>
    <xf numFmtId="0" fontId="0" fillId="10" borderId="28" xfId="0" applyFill="1" applyBorder="1"/>
    <xf numFmtId="0" fontId="0" fillId="10" borderId="0" xfId="0" applyFill="1" applyBorder="1"/>
    <xf numFmtId="0" fontId="0" fillId="11" borderId="4" xfId="0" applyFill="1" applyBorder="1"/>
    <xf numFmtId="6" fontId="0" fillId="11" borderId="5" xfId="0" applyNumberFormat="1" applyFill="1" applyBorder="1" applyAlignment="1">
      <alignment horizontal="right"/>
    </xf>
    <xf numFmtId="0" fontId="0" fillId="10" borderId="20" xfId="0" applyFill="1" applyBorder="1"/>
    <xf numFmtId="8" fontId="0" fillId="8" borderId="5" xfId="0" applyNumberFormat="1" applyFill="1" applyBorder="1"/>
    <xf numFmtId="0" fontId="5" fillId="10" borderId="4" xfId="0" applyFont="1" applyFill="1" applyBorder="1" applyAlignment="1">
      <alignment wrapText="1"/>
    </xf>
    <xf numFmtId="6" fontId="5" fillId="10" borderId="5" xfId="0" applyNumberFormat="1" applyFont="1" applyFill="1" applyBorder="1" applyAlignment="1">
      <alignment horizontal="right"/>
    </xf>
    <xf numFmtId="0" fontId="0" fillId="9" borderId="0" xfId="0" applyFill="1"/>
    <xf numFmtId="0" fontId="0" fillId="9" borderId="0" xfId="0" applyFill="1" applyBorder="1"/>
    <xf numFmtId="6" fontId="0" fillId="9" borderId="5" xfId="0" applyNumberFormat="1" applyFill="1" applyBorder="1"/>
    <xf numFmtId="164" fontId="0" fillId="9" borderId="5" xfId="0" applyNumberFormat="1" applyFill="1" applyBorder="1"/>
    <xf numFmtId="8" fontId="0" fillId="9" borderId="5" xfId="0" applyNumberFormat="1" applyFill="1" applyBorder="1"/>
    <xf numFmtId="6" fontId="0" fillId="8" borderId="5" xfId="0" applyNumberFormat="1" applyFill="1" applyBorder="1" applyAlignment="1">
      <alignment wrapText="1"/>
    </xf>
    <xf numFmtId="0" fontId="0" fillId="0" borderId="31" xfId="0" applyBorder="1"/>
    <xf numFmtId="0" fontId="0" fillId="0" borderId="36" xfId="0" applyBorder="1"/>
    <xf numFmtId="0" fontId="0" fillId="9" borderId="11" xfId="0" applyFill="1" applyBorder="1" applyAlignment="1">
      <alignment wrapText="1"/>
    </xf>
    <xf numFmtId="9" fontId="0" fillId="9" borderId="13" xfId="0" applyNumberFormat="1" applyFill="1" applyBorder="1"/>
    <xf numFmtId="164" fontId="3" fillId="8" borderId="5" xfId="0" applyNumberFormat="1" applyFont="1" applyFill="1" applyBorder="1"/>
    <xf numFmtId="14" fontId="0" fillId="12" borderId="8" xfId="0" applyNumberFormat="1" applyFill="1" applyBorder="1" applyProtection="1">
      <protection locked="0"/>
    </xf>
    <xf numFmtId="14" fontId="0" fillId="12" borderId="8" xfId="0" applyNumberFormat="1" applyFill="1" applyBorder="1" applyAlignment="1" applyProtection="1">
      <protection locked="0"/>
    </xf>
    <xf numFmtId="14" fontId="0" fillId="12" borderId="14" xfId="0" applyNumberFormat="1" applyFill="1" applyBorder="1" applyProtection="1">
      <protection locked="0"/>
    </xf>
    <xf numFmtId="14" fontId="0" fillId="12" borderId="14" xfId="0" applyNumberFormat="1" applyFill="1" applyBorder="1" applyAlignment="1" applyProtection="1">
      <protection locked="0"/>
    </xf>
    <xf numFmtId="0" fontId="0" fillId="12" borderId="22" xfId="0" applyFill="1" applyBorder="1" applyProtection="1">
      <protection locked="0"/>
    </xf>
    <xf numFmtId="165" fontId="0" fillId="10" borderId="28" xfId="0" applyNumberFormat="1" applyFill="1" applyBorder="1"/>
    <xf numFmtId="0" fontId="0" fillId="12" borderId="4" xfId="0" applyFill="1" applyBorder="1" applyAlignment="1" applyProtection="1">
      <alignment horizontal="center"/>
      <protection locked="0"/>
    </xf>
    <xf numFmtId="0" fontId="0" fillId="1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12" borderId="23" xfId="0" applyFill="1" applyBorder="1" applyAlignment="1" applyProtection="1">
      <alignment horizontal="center"/>
      <protection locked="0"/>
    </xf>
    <xf numFmtId="0" fontId="0" fillId="12" borderId="24" xfId="0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12" borderId="4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24" xfId="0" applyFill="1" applyBorder="1" applyAlignment="1">
      <alignment horizontal="center"/>
    </xf>
    <xf numFmtId="0" fontId="0" fillId="8" borderId="4" xfId="0" applyFill="1" applyBorder="1" applyAlignment="1">
      <alignment horizontal="left" vertical="center" wrapText="1"/>
    </xf>
    <xf numFmtId="0" fontId="0" fillId="8" borderId="0" xfId="0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2">
    <dxf>
      <fill>
        <patternFill>
          <bgColor theme="9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BD92DE"/>
      <color rgb="FF4BACC6"/>
      <color rgb="FF80C4D6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9</xdr:row>
      <xdr:rowOff>180975</xdr:rowOff>
    </xdr:from>
    <xdr:to>
      <xdr:col>9</xdr:col>
      <xdr:colOff>523875</xdr:colOff>
      <xdr:row>27</xdr:row>
      <xdr:rowOff>123825</xdr:rowOff>
    </xdr:to>
    <xdr:sp macro="" textlink="">
      <xdr:nvSpPr>
        <xdr:cNvPr id="2" name="TextBox 1"/>
        <xdr:cNvSpPr txBox="1"/>
      </xdr:nvSpPr>
      <xdr:spPr>
        <a:xfrm>
          <a:off x="171450" y="1895475"/>
          <a:ext cx="5838825" cy="3371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Placement utilisation seeks to monitor the proportion of placements filled. </a:t>
          </a:r>
        </a:p>
        <a:p>
          <a:r>
            <a:rPr lang="en-AU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Specifically reviewing the number of placement nights provided to DCP clients during the reporting period. </a:t>
          </a:r>
        </a:p>
        <a:p>
          <a:r>
            <a:rPr lang="en-AU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assists the Department for Child Protection (DCP) to understand the volume of service that is being delivered, against what has been funded to be delivered. </a:t>
          </a:r>
        </a:p>
        <a:p>
          <a:endParaRPr lang="en-AU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measure may inform: </a:t>
          </a:r>
        </a:p>
        <a:p>
          <a:pPr lvl="0"/>
          <a:r>
            <a:rPr lang="en-AU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Funding for placement based contracts</a:t>
          </a:r>
        </a:p>
        <a:p>
          <a:pPr lvl="0"/>
          <a:r>
            <a:rPr lang="en-AU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Identification of placement utilisation blockages and opportunities for improvement</a:t>
          </a:r>
        </a:p>
        <a:p>
          <a:pPr lvl="0"/>
          <a:r>
            <a:rPr lang="en-AU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Client demand management and future service planning</a:t>
          </a:r>
        </a:p>
        <a:p>
          <a:endParaRPr lang="en-AU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support the management and administration of placement based contracts, DCP will be providing  Placement utilisation summary reports to Family based care and Non-based family based care service providers as part of the 2019/2020 quarterly reporting processes.</a:t>
          </a:r>
          <a:endParaRPr lang="en-AU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180975</xdr:rowOff>
    </xdr:from>
    <xdr:to>
      <xdr:col>9</xdr:col>
      <xdr:colOff>523875</xdr:colOff>
      <xdr:row>2</xdr:row>
      <xdr:rowOff>121920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6438900" cy="321945"/>
        </a:xfrm>
        <a:prstGeom prst="rect">
          <a:avLst/>
        </a:prstGeom>
      </xdr:spPr>
    </xdr:pic>
    <xdr:clientData/>
  </xdr:twoCellAnchor>
  <xdr:twoCellAnchor>
    <xdr:from>
      <xdr:col>0</xdr:col>
      <xdr:colOff>190501</xdr:colOff>
      <xdr:row>7</xdr:row>
      <xdr:rowOff>38101</xdr:rowOff>
    </xdr:from>
    <xdr:to>
      <xdr:col>9</xdr:col>
      <xdr:colOff>352425</xdr:colOff>
      <xdr:row>9</xdr:row>
      <xdr:rowOff>142875</xdr:rowOff>
    </xdr:to>
    <xdr:sp macro="" textlink="">
      <xdr:nvSpPr>
        <xdr:cNvPr id="6" name="TextBox 5"/>
        <xdr:cNvSpPr txBox="1"/>
      </xdr:nvSpPr>
      <xdr:spPr>
        <a:xfrm>
          <a:off x="190501" y="1371601"/>
          <a:ext cx="6076949" cy="485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800">
              <a:solidFill>
                <a:srgbClr val="4BACC6"/>
              </a:solidFill>
              <a:effectLst/>
              <a:latin typeface="+mn-lt"/>
              <a:ea typeface="+mn-ea"/>
              <a:cs typeface="+mn-cs"/>
            </a:rPr>
            <a:t>Placement</a:t>
          </a:r>
          <a:r>
            <a:rPr lang="en-AU" sz="1800" baseline="0">
              <a:solidFill>
                <a:srgbClr val="4BACC6"/>
              </a:solidFill>
              <a:effectLst/>
              <a:latin typeface="+mn-lt"/>
              <a:ea typeface="+mn-ea"/>
              <a:cs typeface="+mn-cs"/>
            </a:rPr>
            <a:t> utilisation summary report information guide</a:t>
          </a:r>
          <a:endParaRPr lang="en-AU" sz="1800">
            <a:solidFill>
              <a:srgbClr val="4BACC6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485775</xdr:colOff>
      <xdr:row>3</xdr:row>
      <xdr:rowOff>171450</xdr:rowOff>
    </xdr:from>
    <xdr:to>
      <xdr:col>9</xdr:col>
      <xdr:colOff>499109</xdr:colOff>
      <xdr:row>6</xdr:row>
      <xdr:rowOff>112395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742950"/>
          <a:ext cx="1985009" cy="5124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95250</xdr:rowOff>
    </xdr:from>
    <xdr:to>
      <xdr:col>10</xdr:col>
      <xdr:colOff>0</xdr:colOff>
      <xdr:row>38</xdr:row>
      <xdr:rowOff>124175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857750"/>
          <a:ext cx="6096000" cy="2505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550334</xdr:colOff>
      <xdr:row>52</xdr:row>
      <xdr:rowOff>74083</xdr:rowOff>
    </xdr:from>
    <xdr:to>
      <xdr:col>11</xdr:col>
      <xdr:colOff>10583</xdr:colOff>
      <xdr:row>72</xdr:row>
      <xdr:rowOff>63499</xdr:rowOff>
    </xdr:to>
    <xdr:sp macro="" textlink="">
      <xdr:nvSpPr>
        <xdr:cNvPr id="3" name="TextBox 2"/>
        <xdr:cNvSpPr txBox="1"/>
      </xdr:nvSpPr>
      <xdr:spPr>
        <a:xfrm>
          <a:off x="550334" y="6572250"/>
          <a:ext cx="16287749" cy="37994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Provides summary of the term of the report</a:t>
          </a:r>
        </a:p>
        <a:p>
          <a:r>
            <a:rPr lang="en-AU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Provides</a:t>
          </a:r>
          <a:r>
            <a:rPr lang="en-AU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summary of contracted placements </a:t>
          </a:r>
        </a:p>
        <a:p>
          <a:r>
            <a:rPr lang="en-AU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Summarises the results </a:t>
          </a:r>
        </a:p>
        <a:p>
          <a:r>
            <a:rPr lang="en-AU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Placement utilisation target and thresholds as per Agreement</a:t>
          </a:r>
        </a:p>
        <a:p>
          <a:r>
            <a:rPr lang="en-AU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Client ID</a:t>
          </a:r>
        </a:p>
        <a:p>
          <a:r>
            <a:rPr lang="en-AU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Cultural identity of the child or young person</a:t>
          </a:r>
        </a:p>
        <a:p>
          <a:r>
            <a:rPr lang="en-AU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Care type (e.g. Residential care, Specific child only, Foster care)</a:t>
          </a:r>
        </a:p>
        <a:p>
          <a:r>
            <a:rPr lang="en-AU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Placement type (e.g. Long term, Short term, Emergency)</a:t>
          </a:r>
        </a:p>
        <a:p>
          <a:r>
            <a:rPr lang="en-AU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Start date of placement</a:t>
          </a:r>
        </a:p>
        <a:p>
          <a:r>
            <a:rPr lang="en-AU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End date of placement</a:t>
          </a:r>
        </a:p>
        <a:p>
          <a:r>
            <a:rPr lang="en-AU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Actual placement nights (end date - start date of placement) </a:t>
          </a:r>
        </a:p>
        <a:p>
          <a:r>
            <a:rPr lang="en-AU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Placement utilisation (actual placement nights / placement nights in reporting period) </a:t>
          </a:r>
        </a:p>
        <a:p>
          <a:r>
            <a:rPr lang="en-AU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Service provider feedback (space to include comments regarding any justification or errors to be reported back to the DCP  Contract Manager for inclusion) </a:t>
          </a:r>
        </a:p>
        <a:p>
          <a:r>
            <a:rPr lang="en-AU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Blank table to report any records that haven't been included and need to be reported to the DCP Contract Manager for inclusion </a:t>
          </a:r>
          <a:endParaRPr lang="en-AU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1368052</xdr:colOff>
      <xdr:row>3</xdr:row>
      <xdr:rowOff>92102</xdr:rowOff>
    </xdr:from>
    <xdr:ext cx="470642" cy="781111"/>
    <xdr:sp macro="" textlink="">
      <xdr:nvSpPr>
        <xdr:cNvPr id="5" name="Rectangle 4"/>
        <xdr:cNvSpPr/>
      </xdr:nvSpPr>
      <xdr:spPr>
        <a:xfrm>
          <a:off x="2024219" y="663602"/>
          <a:ext cx="470642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1</a:t>
          </a:r>
        </a:p>
      </xdr:txBody>
    </xdr:sp>
    <xdr:clientData/>
  </xdr:oneCellAnchor>
  <xdr:oneCellAnchor>
    <xdr:from>
      <xdr:col>4</xdr:col>
      <xdr:colOff>1721536</xdr:colOff>
      <xdr:row>3</xdr:row>
      <xdr:rowOff>106919</xdr:rowOff>
    </xdr:from>
    <xdr:ext cx="470642" cy="781111"/>
    <xdr:sp macro="" textlink="">
      <xdr:nvSpPr>
        <xdr:cNvPr id="6" name="Rectangle 5"/>
        <xdr:cNvSpPr/>
      </xdr:nvSpPr>
      <xdr:spPr>
        <a:xfrm>
          <a:off x="7775203" y="678419"/>
          <a:ext cx="470642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indent="0" algn="ctr"/>
          <a:r>
            <a:rPr lang="en-US" sz="4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2</a:t>
          </a:r>
        </a:p>
      </xdr:txBody>
    </xdr:sp>
    <xdr:clientData/>
  </xdr:oneCellAnchor>
  <xdr:oneCellAnchor>
    <xdr:from>
      <xdr:col>6</xdr:col>
      <xdr:colOff>1334186</xdr:colOff>
      <xdr:row>3</xdr:row>
      <xdr:rowOff>100569</xdr:rowOff>
    </xdr:from>
    <xdr:ext cx="470642" cy="781111"/>
    <xdr:sp macro="" textlink="">
      <xdr:nvSpPr>
        <xdr:cNvPr id="7" name="Rectangle 6"/>
        <xdr:cNvSpPr/>
      </xdr:nvSpPr>
      <xdr:spPr>
        <a:xfrm>
          <a:off x="10753353" y="672069"/>
          <a:ext cx="470642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indent="0" algn="ctr"/>
          <a:r>
            <a:rPr lang="en-US" sz="4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3</a:t>
          </a:r>
        </a:p>
      </xdr:txBody>
    </xdr:sp>
    <xdr:clientData/>
  </xdr:oneCellAnchor>
  <xdr:oneCellAnchor>
    <xdr:from>
      <xdr:col>8</xdr:col>
      <xdr:colOff>470585</xdr:colOff>
      <xdr:row>3</xdr:row>
      <xdr:rowOff>263552</xdr:rowOff>
    </xdr:from>
    <xdr:ext cx="470642" cy="781111"/>
    <xdr:sp macro="" textlink="">
      <xdr:nvSpPr>
        <xdr:cNvPr id="8" name="Rectangle 7"/>
        <xdr:cNvSpPr/>
      </xdr:nvSpPr>
      <xdr:spPr>
        <a:xfrm>
          <a:off x="12429752" y="835052"/>
          <a:ext cx="470642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indent="0" algn="ctr"/>
          <a:r>
            <a:rPr lang="en-US" sz="4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4</a:t>
          </a:r>
        </a:p>
      </xdr:txBody>
    </xdr:sp>
    <xdr:clientData/>
  </xdr:oneCellAnchor>
  <xdr:oneCellAnchor>
    <xdr:from>
      <xdr:col>2</xdr:col>
      <xdr:colOff>487593</xdr:colOff>
      <xdr:row>11</xdr:row>
      <xdr:rowOff>190499</xdr:rowOff>
    </xdr:from>
    <xdr:ext cx="470642" cy="781111"/>
    <xdr:sp macro="" textlink="">
      <xdr:nvSpPr>
        <xdr:cNvPr id="9" name="Rectangle 8"/>
        <xdr:cNvSpPr/>
      </xdr:nvSpPr>
      <xdr:spPr>
        <a:xfrm>
          <a:off x="3577926" y="2402416"/>
          <a:ext cx="470642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indent="0" algn="ctr"/>
          <a:r>
            <a:rPr lang="en-US" sz="4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5</a:t>
          </a:r>
        </a:p>
      </xdr:txBody>
    </xdr:sp>
    <xdr:clientData/>
  </xdr:oneCellAnchor>
  <xdr:oneCellAnchor>
    <xdr:from>
      <xdr:col>3</xdr:col>
      <xdr:colOff>1486659</xdr:colOff>
      <xdr:row>11</xdr:row>
      <xdr:rowOff>184151</xdr:rowOff>
    </xdr:from>
    <xdr:ext cx="470642" cy="781111"/>
    <xdr:sp macro="" textlink="">
      <xdr:nvSpPr>
        <xdr:cNvPr id="10" name="Rectangle 9"/>
        <xdr:cNvSpPr/>
      </xdr:nvSpPr>
      <xdr:spPr>
        <a:xfrm>
          <a:off x="5476576" y="2396068"/>
          <a:ext cx="470642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indent="0" algn="ctr"/>
          <a:r>
            <a:rPr lang="en-US" sz="4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6</a:t>
          </a:r>
        </a:p>
      </xdr:txBody>
    </xdr:sp>
    <xdr:clientData/>
  </xdr:oneCellAnchor>
  <xdr:oneCellAnchor>
    <xdr:from>
      <xdr:col>4</xdr:col>
      <xdr:colOff>1109892</xdr:colOff>
      <xdr:row>11</xdr:row>
      <xdr:rowOff>198966</xdr:rowOff>
    </xdr:from>
    <xdr:ext cx="470642" cy="781111"/>
    <xdr:sp macro="" textlink="">
      <xdr:nvSpPr>
        <xdr:cNvPr id="11" name="Rectangle 10"/>
        <xdr:cNvSpPr/>
      </xdr:nvSpPr>
      <xdr:spPr>
        <a:xfrm>
          <a:off x="7163559" y="2410883"/>
          <a:ext cx="470642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indent="0" algn="ctr"/>
          <a:r>
            <a:rPr lang="en-US" sz="4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7</a:t>
          </a:r>
        </a:p>
      </xdr:txBody>
    </xdr:sp>
    <xdr:clientData/>
  </xdr:oneCellAnchor>
  <xdr:oneCellAnchor>
    <xdr:from>
      <xdr:col>5</xdr:col>
      <xdr:colOff>299209</xdr:colOff>
      <xdr:row>11</xdr:row>
      <xdr:rowOff>55033</xdr:rowOff>
    </xdr:from>
    <xdr:ext cx="470642" cy="781111"/>
    <xdr:sp macro="" textlink="">
      <xdr:nvSpPr>
        <xdr:cNvPr id="12" name="Rectangle 11"/>
        <xdr:cNvSpPr/>
      </xdr:nvSpPr>
      <xdr:spPr>
        <a:xfrm>
          <a:off x="8617709" y="2266950"/>
          <a:ext cx="470642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indent="0" algn="ctr"/>
          <a:r>
            <a:rPr lang="en-US" sz="4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8</a:t>
          </a:r>
        </a:p>
      </xdr:txBody>
    </xdr:sp>
    <xdr:clientData/>
  </xdr:oneCellAnchor>
  <xdr:oneCellAnchor>
    <xdr:from>
      <xdr:col>6</xdr:col>
      <xdr:colOff>758525</xdr:colOff>
      <xdr:row>10</xdr:row>
      <xdr:rowOff>186266</xdr:rowOff>
    </xdr:from>
    <xdr:ext cx="470642" cy="781111"/>
    <xdr:sp macro="" textlink="">
      <xdr:nvSpPr>
        <xdr:cNvPr id="13" name="Rectangle 12"/>
        <xdr:cNvSpPr/>
      </xdr:nvSpPr>
      <xdr:spPr>
        <a:xfrm>
          <a:off x="10177692" y="2207683"/>
          <a:ext cx="470642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indent="0" algn="ctr"/>
          <a:r>
            <a:rPr lang="en-US" sz="4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9</a:t>
          </a:r>
        </a:p>
      </xdr:txBody>
    </xdr:sp>
    <xdr:clientData/>
  </xdr:oneCellAnchor>
  <xdr:oneCellAnchor>
    <xdr:from>
      <xdr:col>7</xdr:col>
      <xdr:colOff>58855</xdr:colOff>
      <xdr:row>11</xdr:row>
      <xdr:rowOff>0</xdr:rowOff>
    </xdr:from>
    <xdr:ext cx="756617" cy="781111"/>
    <xdr:sp macro="" textlink="">
      <xdr:nvSpPr>
        <xdr:cNvPr id="14" name="Rectangle 13"/>
        <xdr:cNvSpPr/>
      </xdr:nvSpPr>
      <xdr:spPr>
        <a:xfrm>
          <a:off x="11160772" y="2211917"/>
          <a:ext cx="756617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10</a:t>
          </a:r>
        </a:p>
      </xdr:txBody>
    </xdr:sp>
    <xdr:clientData/>
  </xdr:oneCellAnchor>
  <xdr:oneCellAnchor>
    <xdr:from>
      <xdr:col>8</xdr:col>
      <xdr:colOff>41921</xdr:colOff>
      <xdr:row>10</xdr:row>
      <xdr:rowOff>46567</xdr:rowOff>
    </xdr:from>
    <xdr:ext cx="756617" cy="781111"/>
    <xdr:sp macro="" textlink="">
      <xdr:nvSpPr>
        <xdr:cNvPr id="15" name="Rectangle 14"/>
        <xdr:cNvSpPr/>
      </xdr:nvSpPr>
      <xdr:spPr>
        <a:xfrm>
          <a:off x="12001088" y="2067984"/>
          <a:ext cx="756617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11</a:t>
          </a:r>
        </a:p>
      </xdr:txBody>
    </xdr:sp>
    <xdr:clientData/>
  </xdr:oneCellAnchor>
  <xdr:oneCellAnchor>
    <xdr:from>
      <xdr:col>8</xdr:col>
      <xdr:colOff>818738</xdr:colOff>
      <xdr:row>10</xdr:row>
      <xdr:rowOff>40217</xdr:rowOff>
    </xdr:from>
    <xdr:ext cx="756617" cy="781111"/>
    <xdr:sp macro="" textlink="">
      <xdr:nvSpPr>
        <xdr:cNvPr id="16" name="Rectangle 15"/>
        <xdr:cNvSpPr/>
      </xdr:nvSpPr>
      <xdr:spPr>
        <a:xfrm>
          <a:off x="12777905" y="2061634"/>
          <a:ext cx="756617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12</a:t>
          </a:r>
        </a:p>
      </xdr:txBody>
    </xdr:sp>
    <xdr:clientData/>
  </xdr:oneCellAnchor>
  <xdr:oneCellAnchor>
    <xdr:from>
      <xdr:col>10</xdr:col>
      <xdr:colOff>2315222</xdr:colOff>
      <xdr:row>11</xdr:row>
      <xdr:rowOff>182034</xdr:rowOff>
    </xdr:from>
    <xdr:ext cx="756617" cy="781111"/>
    <xdr:sp macro="" textlink="">
      <xdr:nvSpPr>
        <xdr:cNvPr id="17" name="Rectangle 16"/>
        <xdr:cNvSpPr/>
      </xdr:nvSpPr>
      <xdr:spPr>
        <a:xfrm>
          <a:off x="15914805" y="2393951"/>
          <a:ext cx="756617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13</a:t>
          </a:r>
        </a:p>
      </xdr:txBody>
    </xdr:sp>
    <xdr:clientData/>
  </xdr:oneCellAnchor>
  <xdr:oneCellAnchor>
    <xdr:from>
      <xdr:col>1</xdr:col>
      <xdr:colOff>33454</xdr:colOff>
      <xdr:row>43</xdr:row>
      <xdr:rowOff>239185</xdr:rowOff>
    </xdr:from>
    <xdr:ext cx="756617" cy="781111"/>
    <xdr:sp macro="" textlink="">
      <xdr:nvSpPr>
        <xdr:cNvPr id="18" name="Rectangle 17"/>
        <xdr:cNvSpPr/>
      </xdr:nvSpPr>
      <xdr:spPr>
        <a:xfrm>
          <a:off x="689621" y="4800602"/>
          <a:ext cx="756617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14</a:t>
          </a:r>
        </a:p>
      </xdr:txBody>
    </xdr:sp>
    <xdr:clientData/>
  </xdr:oneCellAnchor>
  <xdr:oneCellAnchor>
    <xdr:from>
      <xdr:col>1</xdr:col>
      <xdr:colOff>16550</xdr:colOff>
      <xdr:row>66</xdr:row>
      <xdr:rowOff>89079</xdr:rowOff>
    </xdr:from>
    <xdr:ext cx="11505778" cy="937629"/>
    <xdr:sp macro="" textlink="">
      <xdr:nvSpPr>
        <xdr:cNvPr id="2" name="Rectangle 1"/>
        <xdr:cNvSpPr/>
      </xdr:nvSpPr>
      <xdr:spPr>
        <a:xfrm>
          <a:off x="669693" y="9287508"/>
          <a:ext cx="1150577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bg2">
                    <a:lumMod val="75000"/>
                  </a:schemeClr>
                </a:solidFill>
                <a:prstDash val="solid"/>
              </a:ln>
              <a:solidFill>
                <a:schemeClr val="bg2">
                  <a:lumMod val="75000"/>
                </a:schemeClr>
              </a:solidFill>
              <a:effectLst/>
            </a:rPr>
            <a:t>FOR DEMONSTRATIVE PURPOSES ONLY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1301750</xdr:colOff>
      <xdr:row>1</xdr:row>
      <xdr:rowOff>63500</xdr:rowOff>
    </xdr:from>
    <xdr:ext cx="470642" cy="781111"/>
    <xdr:sp macro="" textlink="">
      <xdr:nvSpPr>
        <xdr:cNvPr id="2" name="Rectangle 1"/>
        <xdr:cNvSpPr/>
      </xdr:nvSpPr>
      <xdr:spPr>
        <a:xfrm>
          <a:off x="14049375" y="254000"/>
          <a:ext cx="470642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1</a:t>
          </a:r>
        </a:p>
      </xdr:txBody>
    </xdr:sp>
    <xdr:clientData/>
  </xdr:oneCellAnchor>
  <xdr:oneCellAnchor>
    <xdr:from>
      <xdr:col>13</xdr:col>
      <xdr:colOff>88899</xdr:colOff>
      <xdr:row>1</xdr:row>
      <xdr:rowOff>73025</xdr:rowOff>
    </xdr:from>
    <xdr:ext cx="470643" cy="781111"/>
    <xdr:sp macro="" textlink="">
      <xdr:nvSpPr>
        <xdr:cNvPr id="3" name="Rectangle 2"/>
        <xdr:cNvSpPr/>
      </xdr:nvSpPr>
      <xdr:spPr>
        <a:xfrm>
          <a:off x="19805649" y="263525"/>
          <a:ext cx="470643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2</a:t>
          </a:r>
        </a:p>
      </xdr:txBody>
    </xdr:sp>
    <xdr:clientData/>
  </xdr:oneCellAnchor>
  <xdr:oneCellAnchor>
    <xdr:from>
      <xdr:col>8</xdr:col>
      <xdr:colOff>177799</xdr:colOff>
      <xdr:row>13</xdr:row>
      <xdr:rowOff>542925</xdr:rowOff>
    </xdr:from>
    <xdr:ext cx="470643" cy="781111"/>
    <xdr:sp macro="" textlink="">
      <xdr:nvSpPr>
        <xdr:cNvPr id="4" name="Rectangle 3"/>
        <xdr:cNvSpPr/>
      </xdr:nvSpPr>
      <xdr:spPr>
        <a:xfrm>
          <a:off x="12147549" y="3717925"/>
          <a:ext cx="470643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3</a:t>
          </a:r>
        </a:p>
      </xdr:txBody>
    </xdr:sp>
    <xdr:clientData/>
  </xdr:oneCellAnchor>
  <xdr:oneCellAnchor>
    <xdr:from>
      <xdr:col>12</xdr:col>
      <xdr:colOff>282574</xdr:colOff>
      <xdr:row>13</xdr:row>
      <xdr:rowOff>552450</xdr:rowOff>
    </xdr:from>
    <xdr:ext cx="470643" cy="781111"/>
    <xdr:sp macro="" textlink="">
      <xdr:nvSpPr>
        <xdr:cNvPr id="5" name="Rectangle 4"/>
        <xdr:cNvSpPr/>
      </xdr:nvSpPr>
      <xdr:spPr>
        <a:xfrm>
          <a:off x="18935699" y="3727450"/>
          <a:ext cx="470643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4</a:t>
          </a:r>
        </a:p>
      </xdr:txBody>
    </xdr:sp>
    <xdr:clientData/>
  </xdr:oneCellAnchor>
  <xdr:oneCellAnchor>
    <xdr:from>
      <xdr:col>13</xdr:col>
      <xdr:colOff>228599</xdr:colOff>
      <xdr:row>13</xdr:row>
      <xdr:rowOff>546100</xdr:rowOff>
    </xdr:from>
    <xdr:ext cx="470643" cy="781111"/>
    <xdr:sp macro="" textlink="">
      <xdr:nvSpPr>
        <xdr:cNvPr id="6" name="Rectangle 5"/>
        <xdr:cNvSpPr/>
      </xdr:nvSpPr>
      <xdr:spPr>
        <a:xfrm>
          <a:off x="19945349" y="3721100"/>
          <a:ext cx="470643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5</a:t>
          </a:r>
        </a:p>
      </xdr:txBody>
    </xdr:sp>
    <xdr:clientData/>
  </xdr:oneCellAnchor>
  <xdr:oneCellAnchor>
    <xdr:from>
      <xdr:col>14</xdr:col>
      <xdr:colOff>206374</xdr:colOff>
      <xdr:row>13</xdr:row>
      <xdr:rowOff>539750</xdr:rowOff>
    </xdr:from>
    <xdr:ext cx="470643" cy="781111"/>
    <xdr:sp macro="" textlink="">
      <xdr:nvSpPr>
        <xdr:cNvPr id="7" name="Rectangle 6"/>
        <xdr:cNvSpPr/>
      </xdr:nvSpPr>
      <xdr:spPr>
        <a:xfrm>
          <a:off x="20859749" y="3714750"/>
          <a:ext cx="470643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6</a:t>
          </a:r>
        </a:p>
      </xdr:txBody>
    </xdr:sp>
    <xdr:clientData/>
  </xdr:oneCellAnchor>
  <xdr:twoCellAnchor>
    <xdr:from>
      <xdr:col>0</xdr:col>
      <xdr:colOff>650874</xdr:colOff>
      <xdr:row>36</xdr:row>
      <xdr:rowOff>0</xdr:rowOff>
    </xdr:from>
    <xdr:to>
      <xdr:col>14</xdr:col>
      <xdr:colOff>904874</xdr:colOff>
      <xdr:row>55</xdr:row>
      <xdr:rowOff>179916</xdr:rowOff>
    </xdr:to>
    <xdr:sp macro="" textlink="">
      <xdr:nvSpPr>
        <xdr:cNvPr id="8" name="TextBox 7"/>
        <xdr:cNvSpPr txBox="1"/>
      </xdr:nvSpPr>
      <xdr:spPr>
        <a:xfrm>
          <a:off x="650874" y="8540750"/>
          <a:ext cx="20907375" cy="37994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Same as the non-family based care placement utilisation summary report PLUS: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Growth / abatement calculation summary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Aboriginal and Torres</a:t>
          </a:r>
          <a:r>
            <a:rPr lang="en-AU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Strait Islander (Aboriginal) loading: Applied to all family based contracts based on the cultural background of children and young  people in care. Determined based on the child or young person's DCP record.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Remotensss loading: Applied to all family based contracts based on the location of carer households. The remoteness loadings are based on the Federal Government's geographic remoteness classification (ASGS-RA)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(Please visit the Family based care funding service provision requirements page in the Service Provider area of DCP's website https://www.childprotection.sa.gov.au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Carer IDs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Loading: Total applicable loadings based on Cultural Identity and Carer / Client remoteness classification (e.g. Cultural identity = Aboriginal (0.04) + Remote classification = R3 (0.08) = 0.12 loadings)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Placement utilisation loading = Placement utilisation x loading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Total funded placement utilisation = Placement utilisation + Placement utilisation loading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514350</xdr:colOff>
      <xdr:row>50</xdr:row>
      <xdr:rowOff>142875</xdr:rowOff>
    </xdr:from>
    <xdr:ext cx="11505778" cy="937629"/>
    <xdr:sp macro="" textlink="">
      <xdr:nvSpPr>
        <xdr:cNvPr id="9" name="Rectangle 8"/>
        <xdr:cNvSpPr/>
      </xdr:nvSpPr>
      <xdr:spPr>
        <a:xfrm>
          <a:off x="514350" y="11315700"/>
          <a:ext cx="1150577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bg2">
                    <a:lumMod val="75000"/>
                  </a:schemeClr>
                </a:solidFill>
                <a:prstDash val="solid"/>
              </a:ln>
              <a:solidFill>
                <a:schemeClr val="bg2">
                  <a:lumMod val="75000"/>
                </a:schemeClr>
              </a:solidFill>
              <a:effectLst/>
            </a:rPr>
            <a:t>FOR DEMONSTRATIVE PURPOSES ONLY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34</xdr:row>
      <xdr:rowOff>171450</xdr:rowOff>
    </xdr:from>
    <xdr:to>
      <xdr:col>16</xdr:col>
      <xdr:colOff>533400</xdr:colOff>
      <xdr:row>54</xdr:row>
      <xdr:rowOff>160866</xdr:rowOff>
    </xdr:to>
    <xdr:sp macro="" textlink="">
      <xdr:nvSpPr>
        <xdr:cNvPr id="8" name="TextBox 7"/>
        <xdr:cNvSpPr txBox="1"/>
      </xdr:nvSpPr>
      <xdr:spPr>
        <a:xfrm>
          <a:off x="704850" y="8362950"/>
          <a:ext cx="23221950" cy="37994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Growth is when Placement Utilisation</a:t>
          </a:r>
          <a:r>
            <a:rPr lang="en-AU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(e.g. 110%) is greater than the Placement Utilisation Target (e.g. 100%) as per the Agreement and Performance Measurement Specification </a:t>
          </a:r>
          <a:endParaRPr lang="en-AU" sz="2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190500</xdr:colOff>
      <xdr:row>53</xdr:row>
      <xdr:rowOff>0</xdr:rowOff>
    </xdr:from>
    <xdr:ext cx="11505778" cy="937629"/>
    <xdr:sp macro="" textlink="">
      <xdr:nvSpPr>
        <xdr:cNvPr id="4" name="Rectangle 3"/>
        <xdr:cNvSpPr/>
      </xdr:nvSpPr>
      <xdr:spPr>
        <a:xfrm>
          <a:off x="857250" y="11811000"/>
          <a:ext cx="1150577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bg2">
                    <a:lumMod val="75000"/>
                  </a:schemeClr>
                </a:solidFill>
                <a:prstDash val="solid"/>
              </a:ln>
              <a:solidFill>
                <a:schemeClr val="bg2">
                  <a:lumMod val="75000"/>
                </a:schemeClr>
              </a:solidFill>
              <a:effectLst/>
            </a:rPr>
            <a:t>FOR DEMONSTRATIVE PURPOSES ONLY</a:t>
          </a:r>
        </a:p>
      </xdr:txBody>
    </xdr:sp>
    <xdr:clientData/>
  </xdr:oneCellAnchor>
  <xdr:twoCellAnchor editAs="oneCell">
    <xdr:from>
      <xdr:col>1</xdr:col>
      <xdr:colOff>193074</xdr:colOff>
      <xdr:row>37</xdr:row>
      <xdr:rowOff>180201</xdr:rowOff>
    </xdr:from>
    <xdr:to>
      <xdr:col>12</xdr:col>
      <xdr:colOff>618591</xdr:colOff>
      <xdr:row>47</xdr:row>
      <xdr:rowOff>115843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9527" y="8971519"/>
          <a:ext cx="18484402" cy="18663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17</xdr:col>
      <xdr:colOff>171450</xdr:colOff>
      <xdr:row>55</xdr:row>
      <xdr:rowOff>179916</xdr:rowOff>
    </xdr:to>
    <xdr:sp macro="" textlink="">
      <xdr:nvSpPr>
        <xdr:cNvPr id="2" name="TextBox 1"/>
        <xdr:cNvSpPr txBox="1"/>
      </xdr:nvSpPr>
      <xdr:spPr>
        <a:xfrm>
          <a:off x="266700" y="8572500"/>
          <a:ext cx="23488650" cy="37994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applicable loadings as described on page  3 / Example 2 (items 2, 4, 5 and 6) are applied to the quarterly</a:t>
          </a:r>
          <a:r>
            <a:rPr lang="en-AU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Placement unit cost to reflect the care needs of the child or young person</a:t>
          </a:r>
          <a:endParaRPr lang="en-AU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57150</xdr:colOff>
      <xdr:row>55</xdr:row>
      <xdr:rowOff>76200</xdr:rowOff>
    </xdr:from>
    <xdr:ext cx="11505778" cy="937629"/>
    <xdr:sp macro="" textlink="">
      <xdr:nvSpPr>
        <xdr:cNvPr id="5" name="Rectangle 4"/>
        <xdr:cNvSpPr/>
      </xdr:nvSpPr>
      <xdr:spPr>
        <a:xfrm>
          <a:off x="323850" y="12268200"/>
          <a:ext cx="1150577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bg2">
                    <a:lumMod val="75000"/>
                  </a:schemeClr>
                </a:solidFill>
                <a:prstDash val="solid"/>
              </a:ln>
              <a:solidFill>
                <a:schemeClr val="bg2">
                  <a:lumMod val="75000"/>
                </a:schemeClr>
              </a:solidFill>
              <a:effectLst/>
            </a:rPr>
            <a:t>FOR DEMONSTRATIVE PURPOSES ONLY</a:t>
          </a:r>
        </a:p>
      </xdr:txBody>
    </xdr:sp>
    <xdr:clientData/>
  </xdr:oneCellAnchor>
  <xdr:twoCellAnchor editAs="oneCell">
    <xdr:from>
      <xdr:col>1</xdr:col>
      <xdr:colOff>211667</xdr:colOff>
      <xdr:row>39</xdr:row>
      <xdr:rowOff>79374</xdr:rowOff>
    </xdr:from>
    <xdr:to>
      <xdr:col>12</xdr:col>
      <xdr:colOff>1018646</xdr:colOff>
      <xdr:row>50</xdr:row>
      <xdr:rowOff>32987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021" y="8982603"/>
          <a:ext cx="18825104" cy="19909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57149</xdr:rowOff>
    </xdr:from>
    <xdr:to>
      <xdr:col>12</xdr:col>
      <xdr:colOff>412750</xdr:colOff>
      <xdr:row>39</xdr:row>
      <xdr:rowOff>9524</xdr:rowOff>
    </xdr:to>
    <xdr:sp macro="" textlink="">
      <xdr:nvSpPr>
        <xdr:cNvPr id="2" name="TextBox 1"/>
        <xdr:cNvSpPr txBox="1"/>
      </xdr:nvSpPr>
      <xdr:spPr>
        <a:xfrm>
          <a:off x="0" y="8248649"/>
          <a:ext cx="1961515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Abatement calculation occurs when Placement Utilisation</a:t>
          </a:r>
          <a:r>
            <a:rPr lang="en-AU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(e.g. 94%) is less than the Placement utilisation performance level 3 threshold (e.g. 95%) as per Agreement and Performance Measurement Specification.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6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6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Enacting of Abatement is not an automatic process and any calculation will initiate a conversation between DCP and the Service Provider before any action is taken. </a:t>
          </a:r>
          <a:endParaRPr lang="en-AU" sz="16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2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59</xdr:row>
      <xdr:rowOff>0</xdr:rowOff>
    </xdr:from>
    <xdr:ext cx="11505778" cy="937629"/>
    <xdr:sp macro="" textlink="">
      <xdr:nvSpPr>
        <xdr:cNvPr id="5" name="Rectangle 4"/>
        <xdr:cNvSpPr/>
      </xdr:nvSpPr>
      <xdr:spPr>
        <a:xfrm>
          <a:off x="0" y="12954000"/>
          <a:ext cx="1150577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bg2">
                    <a:lumMod val="75000"/>
                  </a:schemeClr>
                </a:solidFill>
                <a:prstDash val="solid"/>
              </a:ln>
              <a:solidFill>
                <a:schemeClr val="bg2">
                  <a:lumMod val="75000"/>
                </a:schemeClr>
              </a:solidFill>
              <a:effectLst/>
            </a:rPr>
            <a:t>FOR DEMONSTRATIVE PURPOSES ONLY</a:t>
          </a:r>
        </a:p>
      </xdr:txBody>
    </xdr:sp>
    <xdr:clientData/>
  </xdr:oneCellAnchor>
  <xdr:twoCellAnchor editAs="oneCell">
    <xdr:from>
      <xdr:col>0</xdr:col>
      <xdr:colOff>57150</xdr:colOff>
      <xdr:row>39</xdr:row>
      <xdr:rowOff>152400</xdr:rowOff>
    </xdr:from>
    <xdr:to>
      <xdr:col>10</xdr:col>
      <xdr:colOff>514260</xdr:colOff>
      <xdr:row>48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9229725"/>
          <a:ext cx="16316235" cy="1590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11</xdr:col>
      <xdr:colOff>846666</xdr:colOff>
      <xdr:row>38</xdr:row>
      <xdr:rowOff>38100</xdr:rowOff>
    </xdr:to>
    <xdr:sp macro="" textlink="">
      <xdr:nvSpPr>
        <xdr:cNvPr id="2" name="TextBox 1"/>
        <xdr:cNvSpPr txBox="1"/>
      </xdr:nvSpPr>
      <xdr:spPr>
        <a:xfrm>
          <a:off x="666750" y="8572500"/>
          <a:ext cx="16486716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is the amount expected to be made in addition to the contract scheduled</a:t>
          </a:r>
          <a:r>
            <a:rPr lang="en-AU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quarter payment (in advance)</a:t>
          </a:r>
          <a:endParaRPr lang="en-AU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63</xdr:row>
      <xdr:rowOff>19050</xdr:rowOff>
    </xdr:from>
    <xdr:ext cx="11505778" cy="937629"/>
    <xdr:sp macro="" textlink="">
      <xdr:nvSpPr>
        <xdr:cNvPr id="5" name="Rectangle 4"/>
        <xdr:cNvSpPr/>
      </xdr:nvSpPr>
      <xdr:spPr>
        <a:xfrm>
          <a:off x="0" y="13735050"/>
          <a:ext cx="1150577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bg2">
                    <a:lumMod val="75000"/>
                  </a:schemeClr>
                </a:solidFill>
                <a:prstDash val="solid"/>
              </a:ln>
              <a:solidFill>
                <a:schemeClr val="bg2">
                  <a:lumMod val="75000"/>
                </a:schemeClr>
              </a:solidFill>
              <a:effectLst/>
            </a:rPr>
            <a:t>FOR DEMONSTRATIVE PURPOSES ONLY</a:t>
          </a:r>
        </a:p>
      </xdr:txBody>
    </xdr:sp>
    <xdr:clientData/>
  </xdr:oneCellAnchor>
  <xdr:twoCellAnchor editAs="oneCell">
    <xdr:from>
      <xdr:col>0</xdr:col>
      <xdr:colOff>122464</xdr:colOff>
      <xdr:row>39</xdr:row>
      <xdr:rowOff>40820</xdr:rowOff>
    </xdr:from>
    <xdr:to>
      <xdr:col>14</xdr:col>
      <xdr:colOff>966107</xdr:colOff>
      <xdr:row>56</xdr:row>
      <xdr:rowOff>177074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9143999"/>
          <a:ext cx="21036643" cy="33747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cement%20Summary%20and%20Contract%20Summary%20Report%20(draf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cementSummaryFBC"/>
    </sheetNames>
    <sheetDataSet>
      <sheetData sheetId="0">
        <row r="12">
          <cell r="C12">
            <v>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topLeftCell="A13" zoomScaleNormal="100" workbookViewId="0">
      <selection activeCell="A26" sqref="A26"/>
    </sheetView>
  </sheetViews>
  <sheetFormatPr defaultColWidth="0" defaultRowHeight="15" zeroHeight="1" x14ac:dyDescent="0.25"/>
  <cols>
    <col min="1" max="10" width="9.140625" customWidth="1"/>
    <col min="11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sheetProtection password="CA83" sheet="1" objects="1" scenarios="1"/>
  <pageMargins left="0.25" right="0.25" top="0.75" bottom="0.75" header="0.3" footer="0.3"/>
  <pageSetup paperSize="9" orientation="portrait" r:id="rId1"/>
  <headerFooter>
    <oddFooter>&amp;LV1: 9 September 2019&amp;CPlacement utilisation introduction 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view="pageLayout" zoomScale="70" zoomScaleNormal="120" zoomScalePageLayoutView="70" workbookViewId="0">
      <selection activeCell="C13" sqref="C13"/>
    </sheetView>
  </sheetViews>
  <sheetFormatPr defaultColWidth="0" defaultRowHeight="15" zeroHeight="1" x14ac:dyDescent="0.25"/>
  <cols>
    <col min="1" max="1" width="9.140625" customWidth="1"/>
    <col min="2" max="2" width="34.140625" bestFit="1" customWidth="1"/>
    <col min="3" max="3" width="12.5703125" customWidth="1"/>
    <col min="4" max="4" width="28.85546875" bestFit="1" customWidth="1"/>
    <col min="5" max="5" width="31.7109375" customWidth="1"/>
    <col min="6" max="6" width="15.28515625" bestFit="1" customWidth="1"/>
    <col min="7" max="7" width="23.5703125" customWidth="1"/>
    <col min="8" max="8" width="12" style="1" bestFit="1" customWidth="1"/>
    <col min="9" max="9" width="11.7109375" customWidth="1"/>
    <col min="10" max="10" width="13" customWidth="1"/>
    <col min="11" max="11" width="37.7109375" customWidth="1"/>
    <col min="12" max="12" width="13.5703125" customWidth="1"/>
    <col min="13" max="13" width="13" hidden="1" customWidth="1"/>
    <col min="14" max="16384" width="9.140625" hidden="1"/>
  </cols>
  <sheetData>
    <row r="1" spans="2:11" x14ac:dyDescent="0.25"/>
    <row r="2" spans="2:11" x14ac:dyDescent="0.25"/>
    <row r="3" spans="2:11" x14ac:dyDescent="0.25"/>
    <row r="4" spans="2:11" ht="23.25" x14ac:dyDescent="0.35">
      <c r="B4" s="71" t="s">
        <v>88</v>
      </c>
      <c r="D4" s="72" t="s">
        <v>119</v>
      </c>
      <c r="E4" s="71" t="s">
        <v>82</v>
      </c>
      <c r="G4" s="71"/>
      <c r="H4"/>
    </row>
    <row r="5" spans="2:11" ht="15.75" thickBot="1" x14ac:dyDescent="0.3"/>
    <row r="6" spans="2:11" x14ac:dyDescent="0.25">
      <c r="B6" s="6" t="s">
        <v>1</v>
      </c>
      <c r="C6" s="7"/>
      <c r="D6" s="8"/>
      <c r="E6" s="7" t="s">
        <v>2</v>
      </c>
      <c r="F6" s="8"/>
      <c r="G6" s="64" t="s">
        <v>3</v>
      </c>
      <c r="H6" s="8"/>
      <c r="J6" s="139" t="s">
        <v>115</v>
      </c>
      <c r="K6" s="138"/>
    </row>
    <row r="7" spans="2:11" x14ac:dyDescent="0.25">
      <c r="B7" s="21"/>
      <c r="C7" s="22"/>
      <c r="D7" s="23"/>
      <c r="E7" s="22"/>
      <c r="F7" s="23"/>
      <c r="G7" s="65"/>
      <c r="H7" s="23"/>
      <c r="J7" s="137">
        <v>1</v>
      </c>
      <c r="K7" s="136" t="s">
        <v>113</v>
      </c>
    </row>
    <row r="8" spans="2:11" x14ac:dyDescent="0.25">
      <c r="B8" s="21" t="s">
        <v>6</v>
      </c>
      <c r="C8" s="66" t="s">
        <v>123</v>
      </c>
      <c r="D8" s="23"/>
      <c r="E8" s="22" t="s">
        <v>7</v>
      </c>
      <c r="F8" s="67" t="s">
        <v>0</v>
      </c>
      <c r="G8" s="65" t="s">
        <v>8</v>
      </c>
      <c r="H8" s="23">
        <f>J20</f>
        <v>3.4456521739130435</v>
      </c>
      <c r="J8" s="135" t="s">
        <v>122</v>
      </c>
      <c r="K8" s="134" t="s">
        <v>112</v>
      </c>
    </row>
    <row r="9" spans="2:11" x14ac:dyDescent="0.25">
      <c r="B9" s="21" t="s">
        <v>11</v>
      </c>
      <c r="C9" s="68" t="s">
        <v>12</v>
      </c>
      <c r="D9" s="23"/>
      <c r="E9" s="22" t="s">
        <v>83</v>
      </c>
      <c r="F9" s="67">
        <v>4</v>
      </c>
      <c r="G9" s="65" t="s">
        <v>25</v>
      </c>
      <c r="H9" s="23">
        <f>I20</f>
        <v>317</v>
      </c>
      <c r="J9" s="133" t="s">
        <v>121</v>
      </c>
      <c r="K9" s="132" t="s">
        <v>111</v>
      </c>
    </row>
    <row r="10" spans="2:11" x14ac:dyDescent="0.25">
      <c r="B10" s="21" t="s">
        <v>84</v>
      </c>
      <c r="C10" s="66" t="s">
        <v>90</v>
      </c>
      <c r="D10" s="23"/>
      <c r="E10" s="22" t="s">
        <v>35</v>
      </c>
      <c r="F10" s="23">
        <f>F9*C12</f>
        <v>368</v>
      </c>
      <c r="G10" s="65" t="s">
        <v>31</v>
      </c>
      <c r="H10" s="69">
        <f>I20/F10</f>
        <v>0.86141304347826086</v>
      </c>
      <c r="J10" s="131" t="s">
        <v>120</v>
      </c>
      <c r="K10" s="130" t="s">
        <v>110</v>
      </c>
    </row>
    <row r="11" spans="2:11" x14ac:dyDescent="0.25">
      <c r="B11" s="21" t="s">
        <v>24</v>
      </c>
      <c r="C11" s="143">
        <v>43647</v>
      </c>
      <c r="D11" s="142">
        <v>43738</v>
      </c>
      <c r="E11" s="141"/>
      <c r="F11" s="30"/>
      <c r="G11" s="65"/>
      <c r="H11" s="23"/>
    </row>
    <row r="12" spans="2:11" ht="15.75" thickBot="1" x14ac:dyDescent="0.3">
      <c r="B12" s="38" t="s">
        <v>29</v>
      </c>
      <c r="C12" s="70">
        <f>(D11-C11)+1</f>
        <v>92</v>
      </c>
      <c r="D12" s="35"/>
      <c r="E12" s="38"/>
      <c r="F12" s="41"/>
      <c r="G12" s="38"/>
      <c r="H12" s="39"/>
    </row>
    <row r="13" spans="2:11" ht="15.75" thickBot="1" x14ac:dyDescent="0.3"/>
    <row r="14" spans="2:11" ht="30.75" thickBot="1" x14ac:dyDescent="0.3">
      <c r="B14" s="45" t="s">
        <v>42</v>
      </c>
      <c r="C14" s="46" t="s">
        <v>43</v>
      </c>
      <c r="D14" s="46" t="s">
        <v>117</v>
      </c>
      <c r="E14" s="46" t="s">
        <v>44</v>
      </c>
      <c r="F14" s="46" t="s">
        <v>45</v>
      </c>
      <c r="G14" s="46" t="s">
        <v>46</v>
      </c>
      <c r="H14" s="47" t="s">
        <v>47</v>
      </c>
      <c r="I14" s="48" t="s">
        <v>25</v>
      </c>
      <c r="J14" s="49" t="s">
        <v>8</v>
      </c>
      <c r="K14" s="49" t="s">
        <v>51</v>
      </c>
    </row>
    <row r="15" spans="2:11" x14ac:dyDescent="0.25">
      <c r="B15" s="140" t="s">
        <v>119</v>
      </c>
      <c r="C15" s="15">
        <v>50000000</v>
      </c>
      <c r="D15" s="15" t="s">
        <v>16</v>
      </c>
      <c r="E15" s="15" t="s">
        <v>86</v>
      </c>
      <c r="F15" s="15" t="s">
        <v>54</v>
      </c>
      <c r="G15" s="194">
        <v>43647</v>
      </c>
      <c r="H15" s="195">
        <v>43738</v>
      </c>
      <c r="I15" s="15">
        <f>(H15-G15)</f>
        <v>91</v>
      </c>
      <c r="J15" s="54">
        <f>I15/Placement_nights</f>
        <v>0.98913043478260865</v>
      </c>
      <c r="K15" s="198"/>
    </row>
    <row r="16" spans="2:11" x14ac:dyDescent="0.25">
      <c r="B16" s="140" t="s">
        <v>119</v>
      </c>
      <c r="C16" s="15">
        <v>50000001</v>
      </c>
      <c r="D16" s="15" t="s">
        <v>22</v>
      </c>
      <c r="E16" s="15" t="s">
        <v>86</v>
      </c>
      <c r="F16" s="15" t="s">
        <v>57</v>
      </c>
      <c r="G16" s="194">
        <v>43647</v>
      </c>
      <c r="H16" s="195">
        <v>43738</v>
      </c>
      <c r="I16" s="15">
        <f t="shared" ref="I16:I19" si="0">(H16-G16)</f>
        <v>91</v>
      </c>
      <c r="J16" s="54">
        <f>I16/Placement_nights</f>
        <v>0.98913043478260865</v>
      </c>
      <c r="K16" s="198"/>
    </row>
    <row r="17" spans="2:11" x14ac:dyDescent="0.25">
      <c r="B17" s="140" t="s">
        <v>119</v>
      </c>
      <c r="C17" s="15">
        <v>50000002</v>
      </c>
      <c r="D17" s="15" t="s">
        <v>33</v>
      </c>
      <c r="E17" s="15" t="s">
        <v>86</v>
      </c>
      <c r="F17" s="15" t="s">
        <v>57</v>
      </c>
      <c r="G17" s="194">
        <v>43647</v>
      </c>
      <c r="H17" s="195">
        <v>43713</v>
      </c>
      <c r="I17" s="15">
        <f t="shared" si="0"/>
        <v>66</v>
      </c>
      <c r="J17" s="54">
        <f>I17/Placement_nights</f>
        <v>0.71739130434782605</v>
      </c>
      <c r="K17" s="198"/>
    </row>
    <row r="18" spans="2:11" x14ac:dyDescent="0.25">
      <c r="B18" s="140" t="s">
        <v>119</v>
      </c>
      <c r="C18" s="15">
        <v>50000003</v>
      </c>
      <c r="D18" s="15" t="s">
        <v>33</v>
      </c>
      <c r="E18" s="15" t="s">
        <v>86</v>
      </c>
      <c r="F18" s="15" t="s">
        <v>54</v>
      </c>
      <c r="G18" s="194">
        <v>43715</v>
      </c>
      <c r="H18" s="195">
        <v>43738</v>
      </c>
      <c r="I18" s="15">
        <f t="shared" si="0"/>
        <v>23</v>
      </c>
      <c r="J18" s="54">
        <f>I18/Placement_nights</f>
        <v>0.25</v>
      </c>
      <c r="K18" s="198"/>
    </row>
    <row r="19" spans="2:11" ht="15.75" thickBot="1" x14ac:dyDescent="0.3">
      <c r="B19" s="140" t="s">
        <v>119</v>
      </c>
      <c r="C19" s="15">
        <v>50000003</v>
      </c>
      <c r="D19" s="15" t="s">
        <v>33</v>
      </c>
      <c r="E19" s="15" t="s">
        <v>86</v>
      </c>
      <c r="F19" s="15" t="s">
        <v>54</v>
      </c>
      <c r="G19" s="194">
        <v>43692</v>
      </c>
      <c r="H19" s="195">
        <v>43738</v>
      </c>
      <c r="I19" s="15">
        <f t="shared" si="0"/>
        <v>46</v>
      </c>
      <c r="J19" s="54">
        <f>I19/Placement_nights</f>
        <v>0.5</v>
      </c>
      <c r="K19" s="198"/>
    </row>
    <row r="20" spans="2:11" ht="15.75" thickBot="1" x14ac:dyDescent="0.3">
      <c r="B20" s="60" t="s">
        <v>116</v>
      </c>
      <c r="C20" s="61"/>
      <c r="D20" s="61"/>
      <c r="E20" s="61"/>
      <c r="F20" s="61"/>
      <c r="G20" s="61"/>
      <c r="H20" s="62"/>
      <c r="I20" s="61">
        <f>SUM(I15:I19)</f>
        <v>317</v>
      </c>
      <c r="J20" s="63">
        <f>SUM(J15:J19)</f>
        <v>3.4456521739130435</v>
      </c>
      <c r="K20" s="63"/>
    </row>
    <row r="21" spans="2:11" x14ac:dyDescent="0.25"/>
    <row r="22" spans="2:11" hidden="1" x14ac:dyDescent="0.25"/>
    <row r="23" spans="2:11" hidden="1" x14ac:dyDescent="0.25">
      <c r="B23" t="s">
        <v>109</v>
      </c>
    </row>
    <row r="24" spans="2:11" hidden="1" x14ac:dyDescent="0.25">
      <c r="B24" t="s">
        <v>108</v>
      </c>
      <c r="C24" t="s">
        <v>107</v>
      </c>
    </row>
    <row r="25" spans="2:11" hidden="1" x14ac:dyDescent="0.25"/>
    <row r="26" spans="2:11" hidden="1" x14ac:dyDescent="0.25">
      <c r="B26" t="s">
        <v>1</v>
      </c>
    </row>
    <row r="27" spans="2:11" hidden="1" x14ac:dyDescent="0.25">
      <c r="B27" t="s">
        <v>6</v>
      </c>
      <c r="C27" t="s">
        <v>104</v>
      </c>
    </row>
    <row r="28" spans="2:11" hidden="1" x14ac:dyDescent="0.25">
      <c r="B28" t="s">
        <v>11</v>
      </c>
      <c r="C28" t="s">
        <v>104</v>
      </c>
    </row>
    <row r="29" spans="2:11" hidden="1" x14ac:dyDescent="0.25">
      <c r="B29" t="s">
        <v>106</v>
      </c>
      <c r="C29" t="s">
        <v>104</v>
      </c>
    </row>
    <row r="30" spans="2:11" hidden="1" x14ac:dyDescent="0.25">
      <c r="B30" t="s">
        <v>105</v>
      </c>
      <c r="C30" t="s">
        <v>104</v>
      </c>
    </row>
    <row r="31" spans="2:11" hidden="1" x14ac:dyDescent="0.25">
      <c r="B31" t="s">
        <v>29</v>
      </c>
      <c r="C31" t="s">
        <v>103</v>
      </c>
    </row>
    <row r="32" spans="2:11" hidden="1" x14ac:dyDescent="0.25"/>
    <row r="33" spans="2:11" hidden="1" x14ac:dyDescent="0.25">
      <c r="B33" t="s">
        <v>2</v>
      </c>
    </row>
    <row r="34" spans="2:11" hidden="1" x14ac:dyDescent="0.25">
      <c r="B34" t="s">
        <v>7</v>
      </c>
      <c r="C34" t="s">
        <v>98</v>
      </c>
    </row>
    <row r="35" spans="2:11" hidden="1" x14ac:dyDescent="0.25">
      <c r="B35" t="s">
        <v>13</v>
      </c>
      <c r="C35" t="s">
        <v>98</v>
      </c>
    </row>
    <row r="36" spans="2:11" hidden="1" x14ac:dyDescent="0.25">
      <c r="B36" t="s">
        <v>35</v>
      </c>
      <c r="C36" t="s">
        <v>102</v>
      </c>
    </row>
    <row r="37" spans="2:11" hidden="1" x14ac:dyDescent="0.25">
      <c r="B37" t="s">
        <v>85</v>
      </c>
      <c r="C37" t="s">
        <v>98</v>
      </c>
    </row>
    <row r="38" spans="2:11" hidden="1" x14ac:dyDescent="0.25"/>
    <row r="39" spans="2:11" hidden="1" x14ac:dyDescent="0.25">
      <c r="B39" t="s">
        <v>3</v>
      </c>
    </row>
    <row r="40" spans="2:11" hidden="1" x14ac:dyDescent="0.25">
      <c r="B40" s="12" t="s">
        <v>8</v>
      </c>
      <c r="C40" t="s">
        <v>101</v>
      </c>
    </row>
    <row r="41" spans="2:11" hidden="1" x14ac:dyDescent="0.25">
      <c r="B41" s="12" t="s">
        <v>25</v>
      </c>
      <c r="C41" t="s">
        <v>100</v>
      </c>
    </row>
    <row r="42" spans="2:11" hidden="1" x14ac:dyDescent="0.25">
      <c r="B42" s="12" t="s">
        <v>31</v>
      </c>
      <c r="C42" t="s">
        <v>99</v>
      </c>
    </row>
    <row r="43" spans="2:11" ht="15.75" thickBot="1" x14ac:dyDescent="0.3">
      <c r="B43" t="s">
        <v>118</v>
      </c>
    </row>
    <row r="44" spans="2:11" ht="30.75" thickBot="1" x14ac:dyDescent="0.3">
      <c r="B44" s="45" t="s">
        <v>42</v>
      </c>
      <c r="C44" s="46" t="s">
        <v>43</v>
      </c>
      <c r="D44" s="46" t="s">
        <v>117</v>
      </c>
      <c r="E44" s="46" t="s">
        <v>44</v>
      </c>
      <c r="F44" s="46" t="s">
        <v>45</v>
      </c>
      <c r="G44" s="46" t="s">
        <v>46</v>
      </c>
      <c r="H44" s="47" t="s">
        <v>47</v>
      </c>
      <c r="I44" s="48" t="s">
        <v>25</v>
      </c>
      <c r="J44" s="49" t="s">
        <v>8</v>
      </c>
      <c r="K44" s="49" t="s">
        <v>51</v>
      </c>
    </row>
    <row r="45" spans="2:11" x14ac:dyDescent="0.25">
      <c r="B45" s="140"/>
      <c r="C45" s="15"/>
      <c r="D45" s="15"/>
      <c r="E45" s="15"/>
      <c r="F45" s="15"/>
      <c r="G45" s="52"/>
      <c r="H45" s="53"/>
      <c r="I45" s="15"/>
      <c r="J45" s="54">
        <f>I45/Placement_nights</f>
        <v>0</v>
      </c>
      <c r="K45" s="54"/>
    </row>
    <row r="46" spans="2:11" x14ac:dyDescent="0.25">
      <c r="B46" s="140"/>
      <c r="C46" s="15"/>
      <c r="D46" s="15"/>
      <c r="E46" s="15"/>
      <c r="F46" s="15"/>
      <c r="G46" s="52"/>
      <c r="H46" s="53"/>
      <c r="I46" s="15"/>
      <c r="J46" s="54">
        <f>I46/Placement_nights</f>
        <v>0</v>
      </c>
      <c r="K46" s="54"/>
    </row>
    <row r="47" spans="2:11" x14ac:dyDescent="0.25">
      <c r="B47" s="140"/>
      <c r="C47" s="15"/>
      <c r="D47" s="15"/>
      <c r="E47" s="15"/>
      <c r="F47" s="15"/>
      <c r="G47" s="52"/>
      <c r="H47" s="53"/>
      <c r="I47" s="15"/>
      <c r="J47" s="54">
        <f>I47/Placement_nights</f>
        <v>0</v>
      </c>
      <c r="K47" s="54"/>
    </row>
    <row r="48" spans="2:11" x14ac:dyDescent="0.25">
      <c r="B48" s="140"/>
      <c r="C48" s="15"/>
      <c r="D48" s="15"/>
      <c r="E48" s="15"/>
      <c r="F48" s="15"/>
      <c r="G48" s="52"/>
      <c r="H48" s="53"/>
      <c r="I48" s="15"/>
      <c r="J48" s="54">
        <f>I48/Placement_nights</f>
        <v>0</v>
      </c>
      <c r="K48" s="54"/>
    </row>
    <row r="49" spans="2:11" ht="15.75" thickBot="1" x14ac:dyDescent="0.3">
      <c r="B49" s="140"/>
      <c r="C49" s="15"/>
      <c r="D49" s="15"/>
      <c r="E49" s="15"/>
      <c r="F49" s="15"/>
      <c r="G49" s="52"/>
      <c r="H49" s="53"/>
      <c r="I49" s="15"/>
      <c r="J49" s="54">
        <f>I49/Placement_nights</f>
        <v>0</v>
      </c>
      <c r="K49" s="54"/>
    </row>
    <row r="50" spans="2:11" ht="15.75" thickBot="1" x14ac:dyDescent="0.3">
      <c r="B50" s="60" t="s">
        <v>116</v>
      </c>
      <c r="C50" s="61"/>
      <c r="D50" s="61"/>
      <c r="E50" s="61"/>
      <c r="F50" s="61"/>
      <c r="G50" s="61"/>
      <c r="H50" s="62"/>
      <c r="I50" s="61">
        <f>SUM(I45:I49)</f>
        <v>0</v>
      </c>
      <c r="J50" s="63">
        <f>SUM(J45:J49)</f>
        <v>0</v>
      </c>
      <c r="K50" s="63"/>
    </row>
    <row r="51" spans="2:11" x14ac:dyDescent="0.25"/>
    <row r="52" spans="2:11" x14ac:dyDescent="0.25"/>
    <row r="53" spans="2:11" x14ac:dyDescent="0.25"/>
    <row r="54" spans="2:11" x14ac:dyDescent="0.25"/>
    <row r="55" spans="2:11" x14ac:dyDescent="0.25"/>
    <row r="56" spans="2:11" x14ac:dyDescent="0.25"/>
    <row r="57" spans="2:11" x14ac:dyDescent="0.25"/>
    <row r="58" spans="2:11" x14ac:dyDescent="0.25"/>
    <row r="59" spans="2:11" x14ac:dyDescent="0.25"/>
    <row r="60" spans="2:11" x14ac:dyDescent="0.25"/>
    <row r="61" spans="2:11" x14ac:dyDescent="0.25"/>
    <row r="62" spans="2:11" x14ac:dyDescent="0.25"/>
    <row r="63" spans="2:11" x14ac:dyDescent="0.25"/>
    <row r="64" spans="2:11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</sheetData>
  <sheetProtection password="CA83" sheet="1" objects="1" scenarios="1"/>
  <conditionalFormatting sqref="H10">
    <cfRule type="cellIs" priority="1" operator="lessThanOrEqual">
      <formula>0.85</formula>
    </cfRule>
    <cfRule type="cellIs" dxfId="1" priority="2" operator="between">
      <formula>0.85</formula>
      <formula>0.95</formula>
    </cfRule>
    <cfRule type="cellIs" dxfId="0" priority="3" operator="greaterThanOrEqual">
      <formula>0.95</formula>
    </cfRule>
  </conditionalFormatting>
  <pageMargins left="0.25" right="0.25" top="0.75" bottom="0.75" header="0.3" footer="0.3"/>
  <pageSetup paperSize="8" scale="84" orientation="landscape" r:id="rId1"/>
  <headerFooter>
    <oddHeader>&amp;L&amp;"-,Bold"&amp;20 Example 1:  Non-Family Based Care Placement Utilisation Summary Report</oddHeader>
    <oddFooter>&amp;LV1: 9 September 2019&amp;CNon-Family based care placement utilisation summary report&amp;R2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showGridLines="0" view="pageLayout" zoomScale="76" zoomScaleNormal="70" zoomScalePageLayoutView="76" workbookViewId="0">
      <selection activeCell="L19" sqref="L19:L31"/>
    </sheetView>
  </sheetViews>
  <sheetFormatPr defaultColWidth="0" defaultRowHeight="15" zeroHeight="1" x14ac:dyDescent="0.25"/>
  <cols>
    <col min="1" max="1" width="9.140625" customWidth="1"/>
    <col min="2" max="2" width="34.42578125" customWidth="1"/>
    <col min="3" max="3" width="10.5703125" bestFit="1" customWidth="1"/>
    <col min="4" max="4" width="26.140625" customWidth="1"/>
    <col min="5" max="5" width="28.28515625" customWidth="1"/>
    <col min="6" max="6" width="14" bestFit="1" customWidth="1"/>
    <col min="7" max="7" width="29.85546875" bestFit="1" customWidth="1"/>
    <col min="8" max="8" width="15.28515625" style="1" customWidth="1"/>
    <col min="9" max="9" width="10.85546875" bestFit="1" customWidth="1"/>
    <col min="10" max="10" width="29.42578125" customWidth="1"/>
    <col min="11" max="11" width="19.28515625" customWidth="1"/>
    <col min="12" max="12" width="33.85546875" customWidth="1"/>
    <col min="13" max="13" width="14.85546875" customWidth="1"/>
    <col min="14" max="14" width="13" customWidth="1"/>
    <col min="15" max="15" width="13.85546875" customWidth="1"/>
    <col min="16" max="16" width="26.42578125" customWidth="1"/>
    <col min="17" max="17" width="10.28515625" customWidth="1"/>
    <col min="18" max="16384" width="9.140625" hidden="1"/>
  </cols>
  <sheetData>
    <row r="1" spans="2:17" x14ac:dyDescent="0.25"/>
    <row r="2" spans="2:17" x14ac:dyDescent="0.25"/>
    <row r="3" spans="2:17" ht="23.25" x14ac:dyDescent="0.35">
      <c r="B3" s="71" t="s">
        <v>88</v>
      </c>
      <c r="D3" s="72" t="s">
        <v>119</v>
      </c>
      <c r="E3" s="71" t="s">
        <v>89</v>
      </c>
    </row>
    <row r="4" spans="2:17" ht="15.75" thickBot="1" x14ac:dyDescent="0.3"/>
    <row r="5" spans="2:17" x14ac:dyDescent="0.25">
      <c r="B5" s="2" t="s">
        <v>1</v>
      </c>
      <c r="C5" s="3"/>
      <c r="D5" s="3"/>
      <c r="E5" s="110" t="s">
        <v>2</v>
      </c>
      <c r="F5" s="111"/>
      <c r="G5" s="112" t="s">
        <v>3</v>
      </c>
      <c r="H5" s="113"/>
      <c r="I5" s="74" t="s">
        <v>4</v>
      </c>
      <c r="J5" s="75"/>
      <c r="K5" s="76"/>
      <c r="L5" s="74" t="s">
        <v>97</v>
      </c>
      <c r="M5" s="75"/>
      <c r="N5" s="75"/>
      <c r="O5" s="75"/>
      <c r="P5" s="76"/>
    </row>
    <row r="6" spans="2:17" x14ac:dyDescent="0.25">
      <c r="B6" s="9"/>
      <c r="C6" s="10"/>
      <c r="D6" s="10"/>
      <c r="E6" s="114"/>
      <c r="F6" s="115"/>
      <c r="G6" s="116"/>
      <c r="H6" s="117"/>
      <c r="I6" s="77"/>
      <c r="J6" s="78"/>
      <c r="K6" s="79"/>
      <c r="L6" s="80" t="s">
        <v>96</v>
      </c>
      <c r="M6" s="81" t="s">
        <v>5</v>
      </c>
      <c r="N6" s="82"/>
      <c r="O6" s="83" t="s">
        <v>94</v>
      </c>
      <c r="P6" s="84" t="s">
        <v>95</v>
      </c>
    </row>
    <row r="7" spans="2:17" x14ac:dyDescent="0.25">
      <c r="B7" s="9" t="s">
        <v>6</v>
      </c>
      <c r="C7" s="18" t="s">
        <v>123</v>
      </c>
      <c r="D7" s="10"/>
      <c r="E7" s="114" t="s">
        <v>7</v>
      </c>
      <c r="F7" s="118" t="s">
        <v>0</v>
      </c>
      <c r="G7" s="116" t="s">
        <v>8</v>
      </c>
      <c r="H7" s="115">
        <f>L32</f>
        <v>11</v>
      </c>
      <c r="I7" s="85" t="s">
        <v>9</v>
      </c>
      <c r="J7" s="78"/>
      <c r="K7" s="86">
        <f>F8*(F9/4)</f>
        <v>35150</v>
      </c>
      <c r="L7" s="77" t="s">
        <v>16</v>
      </c>
      <c r="M7" s="78">
        <v>0.04</v>
      </c>
      <c r="N7" s="82"/>
      <c r="O7" s="87">
        <v>0</v>
      </c>
      <c r="P7" s="88" t="s">
        <v>10</v>
      </c>
      <c r="Q7" s="22"/>
    </row>
    <row r="8" spans="2:17" x14ac:dyDescent="0.25">
      <c r="B8" s="9" t="s">
        <v>11</v>
      </c>
      <c r="C8" s="24" t="s">
        <v>12</v>
      </c>
      <c r="D8" s="10"/>
      <c r="E8" s="114" t="s">
        <v>13</v>
      </c>
      <c r="F8" s="118">
        <v>10</v>
      </c>
      <c r="G8" s="116" t="s">
        <v>14</v>
      </c>
      <c r="H8" s="117">
        <f>N32</f>
        <v>1.2698913043478262</v>
      </c>
      <c r="I8" s="77" t="s">
        <v>15</v>
      </c>
      <c r="J8" s="78"/>
      <c r="K8" s="89">
        <f>IF(H11&gt;F13,((H7-(F13*F8))*(F9/4)),0)</f>
        <v>3515</v>
      </c>
      <c r="L8" s="77" t="s">
        <v>22</v>
      </c>
      <c r="M8" s="78">
        <v>0.04</v>
      </c>
      <c r="N8" s="82"/>
      <c r="O8" s="90">
        <v>0</v>
      </c>
      <c r="P8" s="79" t="s">
        <v>17</v>
      </c>
      <c r="Q8" s="22"/>
    </row>
    <row r="9" spans="2:17" x14ac:dyDescent="0.25">
      <c r="B9" s="9" t="s">
        <v>18</v>
      </c>
      <c r="C9" s="18" t="s">
        <v>90</v>
      </c>
      <c r="D9" s="10"/>
      <c r="E9" s="114" t="s">
        <v>19</v>
      </c>
      <c r="F9" s="119">
        <v>14060</v>
      </c>
      <c r="G9" s="116" t="s">
        <v>20</v>
      </c>
      <c r="H9" s="117">
        <f>O32</f>
        <v>12.269891304347826</v>
      </c>
      <c r="I9" s="77" t="s">
        <v>21</v>
      </c>
      <c r="J9" s="78"/>
      <c r="K9" s="89">
        <f>IF(H11&lt;F14,((H7-(F14*F8))*(F9/4)),0)</f>
        <v>0</v>
      </c>
      <c r="L9" s="77" t="s">
        <v>27</v>
      </c>
      <c r="M9" s="78">
        <v>0.04</v>
      </c>
      <c r="N9" s="82"/>
      <c r="O9" s="90">
        <v>0.08</v>
      </c>
      <c r="P9" s="79" t="s">
        <v>23</v>
      </c>
      <c r="Q9" s="22"/>
    </row>
    <row r="10" spans="2:17" x14ac:dyDescent="0.25">
      <c r="B10" s="9" t="s">
        <v>24</v>
      </c>
      <c r="C10" s="73">
        <v>43647</v>
      </c>
      <c r="D10" s="73">
        <v>43738</v>
      </c>
      <c r="E10" s="114" t="s">
        <v>9</v>
      </c>
      <c r="F10" s="119">
        <f>F8*(F9/4)</f>
        <v>35150</v>
      </c>
      <c r="G10" s="116" t="s">
        <v>25</v>
      </c>
      <c r="H10" s="117">
        <f>K32</f>
        <v>1012</v>
      </c>
      <c r="I10" s="77" t="s">
        <v>26</v>
      </c>
      <c r="J10" s="78"/>
      <c r="K10" s="91">
        <f>N32*(F9/4)</f>
        <v>4463.6679347826093</v>
      </c>
      <c r="L10" s="77" t="s">
        <v>33</v>
      </c>
      <c r="M10" s="78">
        <v>0</v>
      </c>
      <c r="N10" s="82"/>
      <c r="O10" s="90">
        <v>0.25</v>
      </c>
      <c r="P10" s="79" t="s">
        <v>28</v>
      </c>
      <c r="Q10" s="22"/>
    </row>
    <row r="11" spans="2:17" ht="30" x14ac:dyDescent="0.25">
      <c r="B11" s="28" t="s">
        <v>92</v>
      </c>
      <c r="C11" s="18">
        <f>(D10-C10)+1</f>
        <v>92</v>
      </c>
      <c r="D11" s="10"/>
      <c r="E11" s="120" t="s">
        <v>30</v>
      </c>
      <c r="F11" s="119">
        <v>39090</v>
      </c>
      <c r="G11" s="116" t="s">
        <v>31</v>
      </c>
      <c r="H11" s="121">
        <f>H10/F12</f>
        <v>1.1000000000000001</v>
      </c>
      <c r="I11" s="77" t="s">
        <v>32</v>
      </c>
      <c r="J11" s="78"/>
      <c r="K11" s="86">
        <f>SUM(K7:K10)</f>
        <v>43128.667934782607</v>
      </c>
      <c r="L11" s="77" t="s">
        <v>36</v>
      </c>
      <c r="M11" s="78">
        <v>0</v>
      </c>
      <c r="N11" s="82"/>
      <c r="O11" s="90">
        <v>0.28999999999999998</v>
      </c>
      <c r="P11" s="79" t="s">
        <v>34</v>
      </c>
      <c r="Q11" s="22"/>
    </row>
    <row r="12" spans="2:17" x14ac:dyDescent="0.25">
      <c r="B12" s="9"/>
      <c r="C12" s="18"/>
      <c r="D12" s="10"/>
      <c r="E12" s="114" t="s">
        <v>35</v>
      </c>
      <c r="F12" s="115">
        <f>C11*F8</f>
        <v>920</v>
      </c>
      <c r="G12" s="116"/>
      <c r="H12" s="117"/>
      <c r="I12" s="77"/>
      <c r="J12" s="78"/>
      <c r="K12" s="79"/>
      <c r="L12" s="77" t="s">
        <v>39</v>
      </c>
      <c r="M12" s="78">
        <v>0</v>
      </c>
      <c r="N12" s="82"/>
      <c r="O12" s="78"/>
      <c r="P12" s="79"/>
    </row>
    <row r="13" spans="2:17" ht="45.6" customHeight="1" x14ac:dyDescent="0.25">
      <c r="B13" s="9"/>
      <c r="C13" s="10"/>
      <c r="D13" s="10"/>
      <c r="E13" s="120" t="s">
        <v>37</v>
      </c>
      <c r="F13" s="122">
        <v>1</v>
      </c>
      <c r="G13" s="117"/>
      <c r="H13" s="123"/>
      <c r="I13" s="202" t="s">
        <v>38</v>
      </c>
      <c r="J13" s="203"/>
      <c r="K13" s="92">
        <f>K11-F11</f>
        <v>4038.6679347826066</v>
      </c>
      <c r="L13" s="77"/>
      <c r="M13" s="78"/>
      <c r="N13" s="82"/>
      <c r="O13" s="78"/>
      <c r="P13" s="79"/>
    </row>
    <row r="14" spans="2:17" ht="45.75" thickBot="1" x14ac:dyDescent="0.3">
      <c r="B14" s="33"/>
      <c r="C14" s="34"/>
      <c r="D14" s="35"/>
      <c r="E14" s="124" t="s">
        <v>40</v>
      </c>
      <c r="F14" s="109">
        <v>0.95</v>
      </c>
      <c r="G14" s="125"/>
      <c r="H14" s="126"/>
      <c r="I14" s="93"/>
      <c r="J14" s="94"/>
      <c r="K14" s="95"/>
      <c r="L14" s="96"/>
      <c r="M14" s="94"/>
      <c r="N14" s="97"/>
      <c r="O14" s="94"/>
      <c r="P14" s="98"/>
    </row>
    <row r="15" spans="2:17" x14ac:dyDescent="0.25">
      <c r="F15" s="44"/>
      <c r="K15" s="44"/>
    </row>
    <row r="16" spans="2:17" x14ac:dyDescent="0.25">
      <c r="F16" s="44"/>
      <c r="G16" s="44"/>
      <c r="I16" s="44"/>
      <c r="J16" s="44"/>
      <c r="K16" s="44"/>
      <c r="L16" s="44"/>
    </row>
    <row r="17" spans="2:17" ht="15.75" thickBot="1" x14ac:dyDescent="0.3">
      <c r="B17" t="s">
        <v>41</v>
      </c>
    </row>
    <row r="18" spans="2:17" ht="58.15" customHeight="1" thickBot="1" x14ac:dyDescent="0.3">
      <c r="B18" s="45" t="s">
        <v>42</v>
      </c>
      <c r="C18" s="46" t="s">
        <v>43</v>
      </c>
      <c r="D18" s="46" t="s">
        <v>91</v>
      </c>
      <c r="E18" s="46" t="s">
        <v>44</v>
      </c>
      <c r="F18" s="48" t="s">
        <v>93</v>
      </c>
      <c r="G18" s="46" t="s">
        <v>46</v>
      </c>
      <c r="H18" s="47" t="s">
        <v>47</v>
      </c>
      <c r="I18" s="99" t="s">
        <v>48</v>
      </c>
      <c r="J18" s="48" t="s">
        <v>49</v>
      </c>
      <c r="K18" s="48" t="s">
        <v>25</v>
      </c>
      <c r="L18" s="48" t="s">
        <v>8</v>
      </c>
      <c r="M18" s="101" t="s">
        <v>50</v>
      </c>
      <c r="N18" s="101" t="s">
        <v>14</v>
      </c>
      <c r="O18" s="105" t="s">
        <v>20</v>
      </c>
      <c r="P18" s="204" t="s">
        <v>51</v>
      </c>
      <c r="Q18" s="205"/>
    </row>
    <row r="19" spans="2:17" x14ac:dyDescent="0.25">
      <c r="B19" s="51" t="s">
        <v>0</v>
      </c>
      <c r="C19" s="15" t="s">
        <v>52</v>
      </c>
      <c r="D19" s="15" t="s">
        <v>16</v>
      </c>
      <c r="E19" s="15" t="s">
        <v>53</v>
      </c>
      <c r="F19" s="15" t="s">
        <v>54</v>
      </c>
      <c r="G19" s="194">
        <v>43647</v>
      </c>
      <c r="H19" s="195">
        <v>43738</v>
      </c>
      <c r="I19" s="82" t="s">
        <v>55</v>
      </c>
      <c r="J19" s="22" t="s">
        <v>23</v>
      </c>
      <c r="K19" s="15">
        <f>IF(H19=$D$10,(H19-G19)+1,(H19-G19))</f>
        <v>92</v>
      </c>
      <c r="L19" s="15">
        <f t="shared" ref="L19:L31" si="0">K19/$C$11</f>
        <v>1</v>
      </c>
      <c r="M19" s="102">
        <v>0.12</v>
      </c>
      <c r="N19" s="79">
        <f t="shared" ref="N19:N31" si="1">L19*M19</f>
        <v>0.12</v>
      </c>
      <c r="O19" s="106">
        <f>L19+N19</f>
        <v>1.1200000000000001</v>
      </c>
      <c r="P19" s="206"/>
      <c r="Q19" s="207"/>
    </row>
    <row r="20" spans="2:17" x14ac:dyDescent="0.25">
      <c r="B20" s="51" t="s">
        <v>0</v>
      </c>
      <c r="C20" s="15" t="s">
        <v>56</v>
      </c>
      <c r="D20" s="15" t="s">
        <v>22</v>
      </c>
      <c r="E20" s="15" t="s">
        <v>53</v>
      </c>
      <c r="F20" s="15" t="s">
        <v>57</v>
      </c>
      <c r="G20" s="194">
        <v>43647</v>
      </c>
      <c r="H20" s="195">
        <v>43738</v>
      </c>
      <c r="I20" s="82" t="s">
        <v>58</v>
      </c>
      <c r="J20" s="22" t="s">
        <v>23</v>
      </c>
      <c r="K20" s="15">
        <f t="shared" ref="K20:K31" si="2">IF(H20=$D$10,(H20-G20)+1,(H20-G20))</f>
        <v>92</v>
      </c>
      <c r="L20" s="15">
        <f t="shared" si="0"/>
        <v>1</v>
      </c>
      <c r="M20" s="102">
        <v>0.12</v>
      </c>
      <c r="N20" s="79">
        <f t="shared" si="1"/>
        <v>0.12</v>
      </c>
      <c r="O20" s="107">
        <f>L20+N20</f>
        <v>1.1200000000000001</v>
      </c>
      <c r="P20" s="200"/>
      <c r="Q20" s="201"/>
    </row>
    <row r="21" spans="2:17" x14ac:dyDescent="0.25">
      <c r="B21" s="51" t="s">
        <v>0</v>
      </c>
      <c r="C21" s="15" t="s">
        <v>59</v>
      </c>
      <c r="D21" s="15" t="s">
        <v>33</v>
      </c>
      <c r="E21" s="15" t="s">
        <v>53</v>
      </c>
      <c r="F21" s="15" t="s">
        <v>57</v>
      </c>
      <c r="G21" s="194">
        <v>43647</v>
      </c>
      <c r="H21" s="195">
        <v>43738</v>
      </c>
      <c r="I21" s="82" t="s">
        <v>60</v>
      </c>
      <c r="J21" s="22" t="s">
        <v>28</v>
      </c>
      <c r="K21" s="15">
        <f t="shared" si="2"/>
        <v>92</v>
      </c>
      <c r="L21" s="15">
        <f t="shared" si="0"/>
        <v>1</v>
      </c>
      <c r="M21" s="102">
        <v>0.25</v>
      </c>
      <c r="N21" s="79">
        <f t="shared" si="1"/>
        <v>0.25</v>
      </c>
      <c r="O21" s="107">
        <f>L21+N21</f>
        <v>1.25</v>
      </c>
      <c r="P21" s="200"/>
      <c r="Q21" s="201"/>
    </row>
    <row r="22" spans="2:17" x14ac:dyDescent="0.25">
      <c r="B22" s="51" t="s">
        <v>0</v>
      </c>
      <c r="C22" s="15" t="s">
        <v>61</v>
      </c>
      <c r="D22" s="15" t="s">
        <v>33</v>
      </c>
      <c r="E22" s="15" t="s">
        <v>53</v>
      </c>
      <c r="F22" s="15" t="s">
        <v>54</v>
      </c>
      <c r="G22" s="194">
        <v>43647</v>
      </c>
      <c r="H22" s="195">
        <v>43692</v>
      </c>
      <c r="I22" s="82" t="s">
        <v>62</v>
      </c>
      <c r="J22" s="22" t="s">
        <v>28</v>
      </c>
      <c r="K22" s="15">
        <f t="shared" si="2"/>
        <v>45</v>
      </c>
      <c r="L22" s="15">
        <f>K22/$C$11</f>
        <v>0.4891304347826087</v>
      </c>
      <c r="M22" s="102">
        <v>0.25</v>
      </c>
      <c r="N22" s="79">
        <f t="shared" si="1"/>
        <v>0.12228260869565218</v>
      </c>
      <c r="O22" s="107">
        <f>L22+N22</f>
        <v>0.61141304347826086</v>
      </c>
      <c r="P22" s="200"/>
      <c r="Q22" s="201"/>
    </row>
    <row r="23" spans="2:17" x14ac:dyDescent="0.25">
      <c r="B23" s="51" t="s">
        <v>0</v>
      </c>
      <c r="C23" s="15" t="s">
        <v>61</v>
      </c>
      <c r="D23" s="15" t="s">
        <v>33</v>
      </c>
      <c r="E23" s="15" t="s">
        <v>53</v>
      </c>
      <c r="F23" s="15" t="s">
        <v>54</v>
      </c>
      <c r="G23" s="194">
        <v>43692</v>
      </c>
      <c r="H23" s="195">
        <v>43738</v>
      </c>
      <c r="I23" s="82" t="s">
        <v>62</v>
      </c>
      <c r="J23" s="22" t="s">
        <v>23</v>
      </c>
      <c r="K23" s="15">
        <f t="shared" si="2"/>
        <v>47</v>
      </c>
      <c r="L23" s="15">
        <f>K23/$C$11</f>
        <v>0.51086956521739135</v>
      </c>
      <c r="M23" s="102">
        <v>0.08</v>
      </c>
      <c r="N23" s="79">
        <f t="shared" si="1"/>
        <v>4.086956521739131E-2</v>
      </c>
      <c r="O23" s="107">
        <f>L23+N23</f>
        <v>0.55173913043478262</v>
      </c>
      <c r="P23" s="200"/>
      <c r="Q23" s="201"/>
    </row>
    <row r="24" spans="2:17" x14ac:dyDescent="0.25">
      <c r="B24" s="51" t="s">
        <v>0</v>
      </c>
      <c r="C24" s="15" t="s">
        <v>63</v>
      </c>
      <c r="D24" s="15" t="s">
        <v>33</v>
      </c>
      <c r="E24" s="15" t="s">
        <v>64</v>
      </c>
      <c r="F24" s="15" t="s">
        <v>65</v>
      </c>
      <c r="G24" s="194">
        <v>43660</v>
      </c>
      <c r="H24" s="195">
        <v>43695</v>
      </c>
      <c r="I24" s="82" t="s">
        <v>66</v>
      </c>
      <c r="J24" s="22" t="s">
        <v>10</v>
      </c>
      <c r="K24" s="15">
        <f t="shared" si="2"/>
        <v>35</v>
      </c>
      <c r="L24" s="15">
        <f>K24/$C$11</f>
        <v>0.38043478260869568</v>
      </c>
      <c r="M24" s="102">
        <v>0</v>
      </c>
      <c r="N24" s="79">
        <f t="shared" si="1"/>
        <v>0</v>
      </c>
      <c r="O24" s="107">
        <f t="shared" ref="O24:O31" si="3">L24+N24</f>
        <v>0.38043478260869568</v>
      </c>
      <c r="P24" s="200"/>
      <c r="Q24" s="201"/>
    </row>
    <row r="25" spans="2:17" x14ac:dyDescent="0.25">
      <c r="B25" s="51" t="s">
        <v>0</v>
      </c>
      <c r="C25" s="15" t="s">
        <v>67</v>
      </c>
      <c r="D25" s="15" t="s">
        <v>33</v>
      </c>
      <c r="E25" s="15" t="s">
        <v>53</v>
      </c>
      <c r="F25" s="15" t="s">
        <v>54</v>
      </c>
      <c r="G25" s="194">
        <v>43647</v>
      </c>
      <c r="H25" s="195">
        <v>43738</v>
      </c>
      <c r="I25" s="82" t="s">
        <v>68</v>
      </c>
      <c r="J25" s="22" t="s">
        <v>17</v>
      </c>
      <c r="K25" s="15">
        <f t="shared" si="2"/>
        <v>92</v>
      </c>
      <c r="L25" s="15">
        <f t="shared" si="0"/>
        <v>1</v>
      </c>
      <c r="M25" s="102">
        <v>0</v>
      </c>
      <c r="N25" s="79">
        <f t="shared" si="1"/>
        <v>0</v>
      </c>
      <c r="O25" s="107">
        <f t="shared" si="3"/>
        <v>1</v>
      </c>
      <c r="P25" s="200"/>
      <c r="Q25" s="201"/>
    </row>
    <row r="26" spans="2:17" x14ac:dyDescent="0.25">
      <c r="B26" s="51" t="s">
        <v>0</v>
      </c>
      <c r="C26" s="15" t="s">
        <v>69</v>
      </c>
      <c r="D26" s="15" t="s">
        <v>27</v>
      </c>
      <c r="E26" s="15" t="s">
        <v>53</v>
      </c>
      <c r="F26" s="15" t="s">
        <v>54</v>
      </c>
      <c r="G26" s="194">
        <v>43648</v>
      </c>
      <c r="H26" s="195">
        <v>43738</v>
      </c>
      <c r="I26" s="82" t="s">
        <v>70</v>
      </c>
      <c r="J26" s="22" t="s">
        <v>23</v>
      </c>
      <c r="K26" s="15">
        <f t="shared" si="2"/>
        <v>91</v>
      </c>
      <c r="L26" s="15">
        <f t="shared" si="0"/>
        <v>0.98913043478260865</v>
      </c>
      <c r="M26" s="102">
        <v>0.12</v>
      </c>
      <c r="N26" s="79">
        <f t="shared" si="1"/>
        <v>0.11869565217391304</v>
      </c>
      <c r="O26" s="107">
        <f>L26+N26</f>
        <v>1.1078260869565217</v>
      </c>
      <c r="P26" s="200"/>
      <c r="Q26" s="201"/>
    </row>
    <row r="27" spans="2:17" x14ac:dyDescent="0.25">
      <c r="B27" s="51" t="s">
        <v>0</v>
      </c>
      <c r="C27" s="15" t="s">
        <v>71</v>
      </c>
      <c r="D27" s="15" t="s">
        <v>33</v>
      </c>
      <c r="E27" s="15" t="s">
        <v>64</v>
      </c>
      <c r="F27" s="15" t="s">
        <v>54</v>
      </c>
      <c r="G27" s="194">
        <v>43647</v>
      </c>
      <c r="H27" s="195">
        <v>43738</v>
      </c>
      <c r="I27" s="82" t="s">
        <v>72</v>
      </c>
      <c r="J27" s="22" t="s">
        <v>34</v>
      </c>
      <c r="K27" s="15">
        <f t="shared" si="2"/>
        <v>92</v>
      </c>
      <c r="L27" s="15">
        <f t="shared" si="0"/>
        <v>1</v>
      </c>
      <c r="M27" s="102">
        <v>0.28999999999999998</v>
      </c>
      <c r="N27" s="79">
        <f t="shared" si="1"/>
        <v>0.28999999999999998</v>
      </c>
      <c r="O27" s="107">
        <f t="shared" si="3"/>
        <v>1.29</v>
      </c>
      <c r="P27" s="200"/>
      <c r="Q27" s="201"/>
    </row>
    <row r="28" spans="2:17" x14ac:dyDescent="0.25">
      <c r="B28" s="51" t="s">
        <v>0</v>
      </c>
      <c r="C28" s="15" t="s">
        <v>73</v>
      </c>
      <c r="D28" s="15" t="s">
        <v>27</v>
      </c>
      <c r="E28" s="15" t="s">
        <v>64</v>
      </c>
      <c r="F28" s="15" t="s">
        <v>74</v>
      </c>
      <c r="G28" s="194">
        <v>43647</v>
      </c>
      <c r="H28" s="195">
        <v>43705</v>
      </c>
      <c r="I28" s="82" t="s">
        <v>75</v>
      </c>
      <c r="J28" s="22" t="s">
        <v>34</v>
      </c>
      <c r="K28" s="15">
        <f t="shared" si="2"/>
        <v>58</v>
      </c>
      <c r="L28" s="15">
        <f>K28/$C$11</f>
        <v>0.63043478260869568</v>
      </c>
      <c r="M28" s="102">
        <v>0.33</v>
      </c>
      <c r="N28" s="79">
        <f t="shared" si="1"/>
        <v>0.20804347826086958</v>
      </c>
      <c r="O28" s="107">
        <f>L28+N28</f>
        <v>0.83847826086956523</v>
      </c>
      <c r="P28" s="200"/>
      <c r="Q28" s="201"/>
    </row>
    <row r="29" spans="2:17" x14ac:dyDescent="0.25">
      <c r="B29" s="51" t="s">
        <v>0</v>
      </c>
      <c r="C29" s="15" t="s">
        <v>76</v>
      </c>
      <c r="D29" s="15" t="s">
        <v>33</v>
      </c>
      <c r="E29" s="15" t="s">
        <v>53</v>
      </c>
      <c r="F29" s="15" t="s">
        <v>57</v>
      </c>
      <c r="G29" s="194">
        <v>43647</v>
      </c>
      <c r="H29" s="195">
        <v>43738</v>
      </c>
      <c r="I29" s="82" t="s">
        <v>77</v>
      </c>
      <c r="J29" s="22" t="s">
        <v>17</v>
      </c>
      <c r="K29" s="15">
        <f t="shared" si="2"/>
        <v>92</v>
      </c>
      <c r="L29" s="15">
        <f t="shared" si="0"/>
        <v>1</v>
      </c>
      <c r="M29" s="102">
        <v>0</v>
      </c>
      <c r="N29" s="79">
        <f t="shared" si="1"/>
        <v>0</v>
      </c>
      <c r="O29" s="107">
        <f t="shared" si="3"/>
        <v>1</v>
      </c>
      <c r="P29" s="200"/>
      <c r="Q29" s="201"/>
    </row>
    <row r="30" spans="2:17" x14ac:dyDescent="0.25">
      <c r="B30" s="51" t="s">
        <v>0</v>
      </c>
      <c r="C30" s="15" t="s">
        <v>78</v>
      </c>
      <c r="D30" s="15" t="s">
        <v>33</v>
      </c>
      <c r="E30" s="15" t="s">
        <v>53</v>
      </c>
      <c r="F30" s="15" t="s">
        <v>57</v>
      </c>
      <c r="G30" s="194">
        <v>43647</v>
      </c>
      <c r="H30" s="195">
        <v>43738</v>
      </c>
      <c r="I30" s="82" t="s">
        <v>79</v>
      </c>
      <c r="J30" s="22" t="s">
        <v>10</v>
      </c>
      <c r="K30" s="15">
        <f t="shared" si="2"/>
        <v>92</v>
      </c>
      <c r="L30" s="15">
        <f t="shared" si="0"/>
        <v>1</v>
      </c>
      <c r="M30" s="102">
        <v>0</v>
      </c>
      <c r="N30" s="79">
        <f t="shared" si="1"/>
        <v>0</v>
      </c>
      <c r="O30" s="107">
        <f t="shared" si="3"/>
        <v>1</v>
      </c>
      <c r="P30" s="200"/>
      <c r="Q30" s="201"/>
    </row>
    <row r="31" spans="2:17" ht="15.75" thickBot="1" x14ac:dyDescent="0.3">
      <c r="B31" s="51" t="s">
        <v>0</v>
      </c>
      <c r="C31" s="57" t="s">
        <v>80</v>
      </c>
      <c r="D31" s="57" t="s">
        <v>33</v>
      </c>
      <c r="E31" s="57" t="s">
        <v>53</v>
      </c>
      <c r="F31" s="57" t="s">
        <v>54</v>
      </c>
      <c r="G31" s="196">
        <v>43647</v>
      </c>
      <c r="H31" s="197">
        <v>43738</v>
      </c>
      <c r="I31" s="100" t="s">
        <v>81</v>
      </c>
      <c r="J31" s="22" t="s">
        <v>10</v>
      </c>
      <c r="K31" s="15">
        <f t="shared" si="2"/>
        <v>92</v>
      </c>
      <c r="L31" s="15">
        <f t="shared" si="0"/>
        <v>1</v>
      </c>
      <c r="M31" s="103">
        <v>0</v>
      </c>
      <c r="N31" s="79">
        <f t="shared" si="1"/>
        <v>0</v>
      </c>
      <c r="O31" s="108">
        <f t="shared" si="3"/>
        <v>1</v>
      </c>
      <c r="P31" s="200"/>
      <c r="Q31" s="201"/>
    </row>
    <row r="32" spans="2:17" ht="15.75" thickBot="1" x14ac:dyDescent="0.3">
      <c r="B32" s="60" t="s">
        <v>87</v>
      </c>
      <c r="C32" s="61"/>
      <c r="D32" s="61"/>
      <c r="E32" s="61"/>
      <c r="F32" s="61"/>
      <c r="G32" s="61"/>
      <c r="H32" s="62"/>
      <c r="I32" s="61"/>
      <c r="J32" s="61"/>
      <c r="K32" s="61">
        <f>SUM(K19:K31)</f>
        <v>1012</v>
      </c>
      <c r="L32" s="61">
        <f>SUM(L19:L31)</f>
        <v>11</v>
      </c>
      <c r="M32" s="63"/>
      <c r="N32" s="104">
        <f>SUM(N19:N31)</f>
        <v>1.2698913043478262</v>
      </c>
      <c r="O32" s="104">
        <f>SUM(O19:O31)</f>
        <v>12.269891304347826</v>
      </c>
      <c r="P32" s="208"/>
      <c r="Q32" s="209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</sheetData>
  <sheetProtection password="CA83" sheet="1" objects="1" scenarios="1"/>
  <mergeCells count="16">
    <mergeCell ref="P29:Q29"/>
    <mergeCell ref="P30:Q30"/>
    <mergeCell ref="P31:Q31"/>
    <mergeCell ref="P32:Q32"/>
    <mergeCell ref="P23:Q23"/>
    <mergeCell ref="P24:Q24"/>
    <mergeCell ref="P25:Q25"/>
    <mergeCell ref="P26:Q26"/>
    <mergeCell ref="P27:Q27"/>
    <mergeCell ref="P28:Q28"/>
    <mergeCell ref="P22:Q22"/>
    <mergeCell ref="I13:J13"/>
    <mergeCell ref="P18:Q18"/>
    <mergeCell ref="P19:Q19"/>
    <mergeCell ref="P20:Q20"/>
    <mergeCell ref="P21:Q21"/>
  </mergeCells>
  <pageMargins left="0.70866141732283472" right="0.70866141732283472" top="0.74803149606299213" bottom="0.74803149606299213" header="0.31496062992125984" footer="0.31496062992125984"/>
  <pageSetup paperSize="8" scale="56" orientation="landscape" r:id="rId1"/>
  <headerFooter>
    <oddHeader>&amp;L&amp;"-,Bold"&amp;24 Example 2:  Family Based Care Placement Utilisation Summary Report</oddHeader>
    <oddFooter>&amp;LV1: 9 September 2019&amp;CFamily based care placement utilisation summary report&amp;R3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view="pageLayout" zoomScale="74" zoomScaleNormal="70" zoomScalePageLayoutView="74" workbookViewId="0">
      <selection activeCell="K19" sqref="K19:K31"/>
    </sheetView>
  </sheetViews>
  <sheetFormatPr defaultColWidth="0" defaultRowHeight="15" zeroHeight="1" x14ac:dyDescent="0.25"/>
  <cols>
    <col min="1" max="1" width="9.140625" customWidth="1"/>
    <col min="2" max="2" width="34.42578125" customWidth="1"/>
    <col min="3" max="3" width="10.85546875" bestFit="1" customWidth="1"/>
    <col min="4" max="4" width="26.140625" customWidth="1"/>
    <col min="5" max="5" width="28.28515625" customWidth="1"/>
    <col min="6" max="6" width="14" bestFit="1" customWidth="1"/>
    <col min="7" max="7" width="29.85546875" bestFit="1" customWidth="1"/>
    <col min="8" max="8" width="15.28515625" style="1" customWidth="1"/>
    <col min="9" max="9" width="10.85546875" bestFit="1" customWidth="1"/>
    <col min="10" max="10" width="29.42578125" customWidth="1"/>
    <col min="11" max="11" width="19.28515625" customWidth="1"/>
    <col min="12" max="12" width="33.85546875" customWidth="1"/>
    <col min="13" max="13" width="14.85546875" customWidth="1"/>
    <col min="14" max="14" width="13" customWidth="1"/>
    <col min="15" max="15" width="13.85546875" customWidth="1"/>
    <col min="16" max="16" width="23.42578125" customWidth="1"/>
    <col min="17" max="17" width="10.28515625" customWidth="1"/>
    <col min="18" max="16384" width="9.140625" hidden="1"/>
  </cols>
  <sheetData>
    <row r="1" spans="2:17" x14ac:dyDescent="0.25"/>
    <row r="2" spans="2:17" x14ac:dyDescent="0.25"/>
    <row r="3" spans="2:17" ht="23.25" x14ac:dyDescent="0.35">
      <c r="B3" s="71" t="s">
        <v>88</v>
      </c>
      <c r="D3" s="72" t="s">
        <v>119</v>
      </c>
      <c r="E3" s="71" t="s">
        <v>89</v>
      </c>
    </row>
    <row r="4" spans="2:17" ht="15.75" thickBot="1" x14ac:dyDescent="0.3"/>
    <row r="5" spans="2:17" x14ac:dyDescent="0.25">
      <c r="B5" s="2" t="s">
        <v>1</v>
      </c>
      <c r="C5" s="3"/>
      <c r="D5" s="3"/>
      <c r="E5" s="110" t="s">
        <v>2</v>
      </c>
      <c r="F5" s="111"/>
      <c r="G5" s="112" t="s">
        <v>3</v>
      </c>
      <c r="H5" s="113"/>
      <c r="I5" s="2" t="s">
        <v>4</v>
      </c>
      <c r="J5" s="3"/>
      <c r="K5" s="4"/>
      <c r="L5" s="2" t="s">
        <v>97</v>
      </c>
      <c r="M5" s="3"/>
      <c r="N5" s="3"/>
      <c r="O5" s="3"/>
      <c r="P5" s="4"/>
      <c r="Q5" s="127"/>
    </row>
    <row r="6" spans="2:17" x14ac:dyDescent="0.25">
      <c r="B6" s="9"/>
      <c r="C6" s="10"/>
      <c r="D6" s="10"/>
      <c r="E6" s="114"/>
      <c r="F6" s="115"/>
      <c r="G6" s="116"/>
      <c r="H6" s="117"/>
      <c r="I6" s="9"/>
      <c r="J6" s="10"/>
      <c r="K6" s="11"/>
      <c r="L6" s="144" t="s">
        <v>96</v>
      </c>
      <c r="M6" s="145" t="s">
        <v>5</v>
      </c>
      <c r="N6" s="146"/>
      <c r="O6" s="147" t="s">
        <v>94</v>
      </c>
      <c r="P6" s="148" t="s">
        <v>95</v>
      </c>
      <c r="Q6" s="127"/>
    </row>
    <row r="7" spans="2:17" x14ac:dyDescent="0.25">
      <c r="B7" s="9" t="s">
        <v>6</v>
      </c>
      <c r="C7" s="18" t="s">
        <v>123</v>
      </c>
      <c r="D7" s="10"/>
      <c r="E7" s="114" t="s">
        <v>7</v>
      </c>
      <c r="F7" s="118" t="s">
        <v>0</v>
      </c>
      <c r="G7" s="171" t="s">
        <v>8</v>
      </c>
      <c r="H7" s="172">
        <f>L32</f>
        <v>11</v>
      </c>
      <c r="I7" s="127" t="s">
        <v>9</v>
      </c>
      <c r="J7" s="10"/>
      <c r="K7" s="20">
        <f>F8*(F9/4)</f>
        <v>35150</v>
      </c>
      <c r="L7" s="9" t="s">
        <v>16</v>
      </c>
      <c r="M7" s="10">
        <v>0.04</v>
      </c>
      <c r="N7" s="146"/>
      <c r="O7" s="149">
        <v>0</v>
      </c>
      <c r="P7" s="150" t="s">
        <v>10</v>
      </c>
      <c r="Q7" s="10"/>
    </row>
    <row r="8" spans="2:17" x14ac:dyDescent="0.25">
      <c r="B8" s="9" t="s">
        <v>11</v>
      </c>
      <c r="C8" s="24" t="s">
        <v>12</v>
      </c>
      <c r="D8" s="10"/>
      <c r="E8" s="167" t="s">
        <v>13</v>
      </c>
      <c r="F8" s="168">
        <v>10</v>
      </c>
      <c r="G8" s="116" t="s">
        <v>14</v>
      </c>
      <c r="H8" s="117">
        <f>N32</f>
        <v>1.2698913043478262</v>
      </c>
      <c r="I8" s="166" t="s">
        <v>15</v>
      </c>
      <c r="J8" s="173"/>
      <c r="K8" s="174">
        <f>IF(H11&gt;F13,((H7-(F13*F8))*(F9/4)),0)</f>
        <v>3515</v>
      </c>
      <c r="L8" s="9" t="s">
        <v>22</v>
      </c>
      <c r="M8" s="10">
        <v>0.04</v>
      </c>
      <c r="N8" s="146"/>
      <c r="O8" s="151">
        <v>0</v>
      </c>
      <c r="P8" s="11" t="s">
        <v>17</v>
      </c>
      <c r="Q8" s="10"/>
    </row>
    <row r="9" spans="2:17" x14ac:dyDescent="0.25">
      <c r="B9" s="9" t="s">
        <v>18</v>
      </c>
      <c r="C9" s="18" t="s">
        <v>90</v>
      </c>
      <c r="D9" s="10"/>
      <c r="E9" s="114" t="s">
        <v>19</v>
      </c>
      <c r="F9" s="119">
        <v>14060</v>
      </c>
      <c r="G9" s="116" t="s">
        <v>20</v>
      </c>
      <c r="H9" s="117">
        <f>O32</f>
        <v>12.269891304347826</v>
      </c>
      <c r="I9" s="9" t="s">
        <v>21</v>
      </c>
      <c r="J9" s="10"/>
      <c r="K9" s="25">
        <f>IF(H11&lt;F14,((H7-(F14*F8))*(F9/4)),0)</f>
        <v>0</v>
      </c>
      <c r="L9" s="9" t="s">
        <v>27</v>
      </c>
      <c r="M9" s="10">
        <v>0.04</v>
      </c>
      <c r="N9" s="146"/>
      <c r="O9" s="151">
        <v>0.08</v>
      </c>
      <c r="P9" s="11" t="s">
        <v>23</v>
      </c>
      <c r="Q9" s="10"/>
    </row>
    <row r="10" spans="2:17" x14ac:dyDescent="0.25">
      <c r="B10" s="9" t="s">
        <v>24</v>
      </c>
      <c r="C10" s="73">
        <v>43647</v>
      </c>
      <c r="D10" s="73">
        <v>43738</v>
      </c>
      <c r="E10" s="114" t="s">
        <v>9</v>
      </c>
      <c r="F10" s="119">
        <f>F8*(F9/4)</f>
        <v>35150</v>
      </c>
      <c r="G10" s="116" t="s">
        <v>25</v>
      </c>
      <c r="H10" s="117">
        <f>K32</f>
        <v>1012</v>
      </c>
      <c r="I10" s="9" t="s">
        <v>26</v>
      </c>
      <c r="J10" s="10"/>
      <c r="K10" s="27">
        <f>N32*(F9/4)</f>
        <v>4463.6679347826093</v>
      </c>
      <c r="L10" s="9" t="s">
        <v>33</v>
      </c>
      <c r="M10" s="10">
        <v>0</v>
      </c>
      <c r="N10" s="146"/>
      <c r="O10" s="151">
        <v>0.25</v>
      </c>
      <c r="P10" s="11" t="s">
        <v>28</v>
      </c>
      <c r="Q10" s="10"/>
    </row>
    <row r="11" spans="2:17" ht="30" x14ac:dyDescent="0.25">
      <c r="B11" s="28" t="s">
        <v>92</v>
      </c>
      <c r="C11" s="18">
        <f>(D10-C10)+1</f>
        <v>92</v>
      </c>
      <c r="D11" s="10"/>
      <c r="E11" s="120" t="s">
        <v>30</v>
      </c>
      <c r="F11" s="119">
        <v>39090</v>
      </c>
      <c r="G11" s="116" t="s">
        <v>31</v>
      </c>
      <c r="H11" s="121">
        <f>H10/F12</f>
        <v>1.1000000000000001</v>
      </c>
      <c r="I11" s="9" t="s">
        <v>32</v>
      </c>
      <c r="J11" s="10"/>
      <c r="K11" s="20">
        <f>SUM(K7:K10)</f>
        <v>43128.667934782607</v>
      </c>
      <c r="L11" s="9" t="s">
        <v>36</v>
      </c>
      <c r="M11" s="10">
        <v>0</v>
      </c>
      <c r="N11" s="146"/>
      <c r="O11" s="151">
        <v>0.28999999999999998</v>
      </c>
      <c r="P11" s="11" t="s">
        <v>34</v>
      </c>
      <c r="Q11" s="10"/>
    </row>
    <row r="12" spans="2:17" x14ac:dyDescent="0.25">
      <c r="B12" s="9"/>
      <c r="C12" s="18"/>
      <c r="D12" s="10"/>
      <c r="E12" s="114" t="s">
        <v>35</v>
      </c>
      <c r="F12" s="115">
        <f>C11*F8</f>
        <v>920</v>
      </c>
      <c r="G12" s="116"/>
      <c r="H12" s="117"/>
      <c r="I12" s="9"/>
      <c r="J12" s="10"/>
      <c r="K12" s="11"/>
      <c r="L12" s="9" t="s">
        <v>39</v>
      </c>
      <c r="M12" s="10">
        <v>0</v>
      </c>
      <c r="N12" s="146"/>
      <c r="O12" s="10"/>
      <c r="P12" s="11"/>
      <c r="Q12" s="127"/>
    </row>
    <row r="13" spans="2:17" ht="45.6" customHeight="1" x14ac:dyDescent="0.25">
      <c r="B13" s="9"/>
      <c r="C13" s="10"/>
      <c r="D13" s="10"/>
      <c r="E13" s="169" t="s">
        <v>37</v>
      </c>
      <c r="F13" s="170">
        <v>1</v>
      </c>
      <c r="G13" s="117"/>
      <c r="H13" s="123"/>
      <c r="I13" s="212" t="s">
        <v>38</v>
      </c>
      <c r="J13" s="213"/>
      <c r="K13" s="32">
        <f>K11-F11</f>
        <v>4038.6679347826066</v>
      </c>
      <c r="L13" s="9"/>
      <c r="M13" s="10"/>
      <c r="N13" s="146"/>
      <c r="O13" s="10"/>
      <c r="P13" s="11"/>
      <c r="Q13" s="127"/>
    </row>
    <row r="14" spans="2:17" ht="45.75" thickBot="1" x14ac:dyDescent="0.3">
      <c r="B14" s="33"/>
      <c r="C14" s="34"/>
      <c r="D14" s="35"/>
      <c r="E14" s="124" t="s">
        <v>40</v>
      </c>
      <c r="F14" s="109">
        <v>0.95</v>
      </c>
      <c r="G14" s="125"/>
      <c r="H14" s="126"/>
      <c r="I14" s="40"/>
      <c r="J14" s="34"/>
      <c r="K14" s="42"/>
      <c r="L14" s="33"/>
      <c r="M14" s="34"/>
      <c r="N14" s="152"/>
      <c r="O14" s="34"/>
      <c r="P14" s="129"/>
      <c r="Q14" s="127"/>
    </row>
    <row r="15" spans="2:17" x14ac:dyDescent="0.25">
      <c r="F15" s="44"/>
      <c r="I15" s="127"/>
      <c r="J15" s="127"/>
      <c r="K15" s="153"/>
      <c r="L15" s="127"/>
      <c r="M15" s="127"/>
      <c r="N15" s="127"/>
      <c r="O15" s="127"/>
      <c r="P15" s="127"/>
      <c r="Q15" s="127"/>
    </row>
    <row r="16" spans="2:17" x14ac:dyDescent="0.25">
      <c r="F16" s="44"/>
      <c r="G16" s="44"/>
      <c r="I16" s="153"/>
      <c r="J16" s="153"/>
      <c r="K16" s="153"/>
      <c r="L16" s="153"/>
      <c r="M16" s="127"/>
      <c r="N16" s="127"/>
      <c r="O16" s="127"/>
      <c r="P16" s="127"/>
      <c r="Q16" s="127"/>
    </row>
    <row r="17" spans="2:17" ht="15.75" thickBot="1" x14ac:dyDescent="0.3">
      <c r="B17" t="s">
        <v>41</v>
      </c>
      <c r="I17" s="127"/>
      <c r="J17" s="127"/>
      <c r="K17" s="127"/>
      <c r="L17" s="127"/>
      <c r="M17" s="127"/>
      <c r="N17" s="127"/>
      <c r="O17" s="127"/>
      <c r="P17" s="127"/>
      <c r="Q17" s="127"/>
    </row>
    <row r="18" spans="2:17" ht="58.15" customHeight="1" thickBot="1" x14ac:dyDescent="0.3">
      <c r="B18" s="45" t="s">
        <v>42</v>
      </c>
      <c r="C18" s="46" t="s">
        <v>43</v>
      </c>
      <c r="D18" s="46" t="s">
        <v>91</v>
      </c>
      <c r="E18" s="46" t="s">
        <v>44</v>
      </c>
      <c r="F18" s="48" t="s">
        <v>93</v>
      </c>
      <c r="G18" s="46" t="s">
        <v>46</v>
      </c>
      <c r="H18" s="47" t="s">
        <v>47</v>
      </c>
      <c r="I18" s="154" t="s">
        <v>48</v>
      </c>
      <c r="J18" s="155" t="s">
        <v>49</v>
      </c>
      <c r="K18" s="155" t="s">
        <v>25</v>
      </c>
      <c r="L18" s="155" t="s">
        <v>8</v>
      </c>
      <c r="M18" s="156" t="s">
        <v>50</v>
      </c>
      <c r="N18" s="156" t="s">
        <v>14</v>
      </c>
      <c r="O18" s="157" t="s">
        <v>20</v>
      </c>
      <c r="P18" s="214" t="s">
        <v>51</v>
      </c>
      <c r="Q18" s="215"/>
    </row>
    <row r="19" spans="2:17" x14ac:dyDescent="0.25">
      <c r="B19" s="51" t="s">
        <v>0</v>
      </c>
      <c r="C19" s="15" t="s">
        <v>52</v>
      </c>
      <c r="D19" s="15" t="s">
        <v>16</v>
      </c>
      <c r="E19" s="15" t="s">
        <v>53</v>
      </c>
      <c r="F19" s="15" t="s">
        <v>54</v>
      </c>
      <c r="G19" s="194">
        <v>43647</v>
      </c>
      <c r="H19" s="195">
        <v>43738</v>
      </c>
      <c r="I19" s="146" t="s">
        <v>55</v>
      </c>
      <c r="J19" s="10" t="s">
        <v>23</v>
      </c>
      <c r="K19" s="146">
        <f>IF(H19=$D$10,(H19-G19)+1,(H19-G19))</f>
        <v>92</v>
      </c>
      <c r="L19" s="146">
        <f t="shared" ref="L19:L31" si="0">K19/$C$11</f>
        <v>1</v>
      </c>
      <c r="M19" s="158">
        <v>0.12</v>
      </c>
      <c r="N19" s="11">
        <f t="shared" ref="N19:N31" si="1">L19*M19</f>
        <v>0.12</v>
      </c>
      <c r="O19" s="159">
        <f>L19+N19</f>
        <v>1.1200000000000001</v>
      </c>
      <c r="P19" s="206"/>
      <c r="Q19" s="207"/>
    </row>
    <row r="20" spans="2:17" x14ac:dyDescent="0.25">
      <c r="B20" s="51" t="s">
        <v>0</v>
      </c>
      <c r="C20" s="15" t="s">
        <v>56</v>
      </c>
      <c r="D20" s="15" t="s">
        <v>22</v>
      </c>
      <c r="E20" s="15" t="s">
        <v>53</v>
      </c>
      <c r="F20" s="15" t="s">
        <v>57</v>
      </c>
      <c r="G20" s="194">
        <v>43647</v>
      </c>
      <c r="H20" s="195">
        <v>43738</v>
      </c>
      <c r="I20" s="146" t="s">
        <v>58</v>
      </c>
      <c r="J20" s="10" t="s">
        <v>23</v>
      </c>
      <c r="K20" s="146">
        <f t="shared" ref="K20:K31" si="2">IF(H20=$D$10,(H20-G20)+1,(H20-G20))</f>
        <v>92</v>
      </c>
      <c r="L20" s="146">
        <f t="shared" si="0"/>
        <v>1</v>
      </c>
      <c r="M20" s="158">
        <v>0.12</v>
      </c>
      <c r="N20" s="11">
        <f t="shared" si="1"/>
        <v>0.12</v>
      </c>
      <c r="O20" s="160">
        <f>L20+N20</f>
        <v>1.1200000000000001</v>
      </c>
      <c r="P20" s="200"/>
      <c r="Q20" s="201"/>
    </row>
    <row r="21" spans="2:17" x14ac:dyDescent="0.25">
      <c r="B21" s="51" t="s">
        <v>0</v>
      </c>
      <c r="C21" s="15" t="s">
        <v>59</v>
      </c>
      <c r="D21" s="15" t="s">
        <v>33</v>
      </c>
      <c r="E21" s="15" t="s">
        <v>53</v>
      </c>
      <c r="F21" s="15" t="s">
        <v>57</v>
      </c>
      <c r="G21" s="194">
        <v>43647</v>
      </c>
      <c r="H21" s="195">
        <v>43738</v>
      </c>
      <c r="I21" s="146" t="s">
        <v>60</v>
      </c>
      <c r="J21" s="10" t="s">
        <v>28</v>
      </c>
      <c r="K21" s="146">
        <f t="shared" si="2"/>
        <v>92</v>
      </c>
      <c r="L21" s="146">
        <f t="shared" si="0"/>
        <v>1</v>
      </c>
      <c r="M21" s="158">
        <v>0.25</v>
      </c>
      <c r="N21" s="11">
        <f t="shared" si="1"/>
        <v>0.25</v>
      </c>
      <c r="O21" s="160">
        <f>L21+N21</f>
        <v>1.25</v>
      </c>
      <c r="P21" s="200"/>
      <c r="Q21" s="201"/>
    </row>
    <row r="22" spans="2:17" x14ac:dyDescent="0.25">
      <c r="B22" s="51" t="s">
        <v>0</v>
      </c>
      <c r="C22" s="15" t="s">
        <v>61</v>
      </c>
      <c r="D22" s="15" t="s">
        <v>33</v>
      </c>
      <c r="E22" s="15" t="s">
        <v>53</v>
      </c>
      <c r="F22" s="15" t="s">
        <v>54</v>
      </c>
      <c r="G22" s="194">
        <v>43647</v>
      </c>
      <c r="H22" s="195">
        <v>43692</v>
      </c>
      <c r="I22" s="146" t="s">
        <v>62</v>
      </c>
      <c r="J22" s="10" t="s">
        <v>28</v>
      </c>
      <c r="K22" s="146">
        <f t="shared" si="2"/>
        <v>45</v>
      </c>
      <c r="L22" s="146">
        <f>K22/$C$11</f>
        <v>0.4891304347826087</v>
      </c>
      <c r="M22" s="158">
        <v>0.25</v>
      </c>
      <c r="N22" s="11">
        <f t="shared" si="1"/>
        <v>0.12228260869565218</v>
      </c>
      <c r="O22" s="160">
        <f>L22+N22</f>
        <v>0.61141304347826086</v>
      </c>
      <c r="P22" s="200"/>
      <c r="Q22" s="201"/>
    </row>
    <row r="23" spans="2:17" x14ac:dyDescent="0.25">
      <c r="B23" s="51" t="s">
        <v>0</v>
      </c>
      <c r="C23" s="15" t="s">
        <v>61</v>
      </c>
      <c r="D23" s="15" t="s">
        <v>33</v>
      </c>
      <c r="E23" s="15" t="s">
        <v>53</v>
      </c>
      <c r="F23" s="15" t="s">
        <v>54</v>
      </c>
      <c r="G23" s="194">
        <v>43692</v>
      </c>
      <c r="H23" s="195">
        <v>43738</v>
      </c>
      <c r="I23" s="146" t="s">
        <v>62</v>
      </c>
      <c r="J23" s="10" t="s">
        <v>23</v>
      </c>
      <c r="K23" s="146">
        <f t="shared" si="2"/>
        <v>47</v>
      </c>
      <c r="L23" s="146">
        <f>K23/$C$11</f>
        <v>0.51086956521739135</v>
      </c>
      <c r="M23" s="158">
        <v>0.08</v>
      </c>
      <c r="N23" s="11">
        <f t="shared" si="1"/>
        <v>4.086956521739131E-2</v>
      </c>
      <c r="O23" s="160">
        <f>L23+N23</f>
        <v>0.55173913043478262</v>
      </c>
      <c r="P23" s="200"/>
      <c r="Q23" s="201"/>
    </row>
    <row r="24" spans="2:17" x14ac:dyDescent="0.25">
      <c r="B24" s="51" t="s">
        <v>0</v>
      </c>
      <c r="C24" s="15" t="s">
        <v>63</v>
      </c>
      <c r="D24" s="15" t="s">
        <v>33</v>
      </c>
      <c r="E24" s="15" t="s">
        <v>64</v>
      </c>
      <c r="F24" s="15" t="s">
        <v>65</v>
      </c>
      <c r="G24" s="194">
        <v>43660</v>
      </c>
      <c r="H24" s="195">
        <v>43695</v>
      </c>
      <c r="I24" s="146" t="s">
        <v>66</v>
      </c>
      <c r="J24" s="10" t="s">
        <v>10</v>
      </c>
      <c r="K24" s="146">
        <f t="shared" si="2"/>
        <v>35</v>
      </c>
      <c r="L24" s="146">
        <f>K24/$C$11</f>
        <v>0.38043478260869568</v>
      </c>
      <c r="M24" s="158">
        <v>0</v>
      </c>
      <c r="N24" s="11">
        <f t="shared" si="1"/>
        <v>0</v>
      </c>
      <c r="O24" s="160">
        <f t="shared" ref="O24:O31" si="3">L24+N24</f>
        <v>0.38043478260869568</v>
      </c>
      <c r="P24" s="200"/>
      <c r="Q24" s="201"/>
    </row>
    <row r="25" spans="2:17" x14ac:dyDescent="0.25">
      <c r="B25" s="51" t="s">
        <v>0</v>
      </c>
      <c r="C25" s="15" t="s">
        <v>67</v>
      </c>
      <c r="D25" s="15" t="s">
        <v>33</v>
      </c>
      <c r="E25" s="15" t="s">
        <v>53</v>
      </c>
      <c r="F25" s="15" t="s">
        <v>54</v>
      </c>
      <c r="G25" s="194">
        <v>43647</v>
      </c>
      <c r="H25" s="195">
        <v>43738</v>
      </c>
      <c r="I25" s="146" t="s">
        <v>68</v>
      </c>
      <c r="J25" s="10" t="s">
        <v>17</v>
      </c>
      <c r="K25" s="146">
        <f t="shared" si="2"/>
        <v>92</v>
      </c>
      <c r="L25" s="146">
        <f t="shared" si="0"/>
        <v>1</v>
      </c>
      <c r="M25" s="158">
        <v>0</v>
      </c>
      <c r="N25" s="11">
        <f t="shared" si="1"/>
        <v>0</v>
      </c>
      <c r="O25" s="160">
        <f t="shared" si="3"/>
        <v>1</v>
      </c>
      <c r="P25" s="200"/>
      <c r="Q25" s="201"/>
    </row>
    <row r="26" spans="2:17" x14ac:dyDescent="0.25">
      <c r="B26" s="51" t="s">
        <v>0</v>
      </c>
      <c r="C26" s="15" t="s">
        <v>69</v>
      </c>
      <c r="D26" s="15" t="s">
        <v>27</v>
      </c>
      <c r="E26" s="15" t="s">
        <v>53</v>
      </c>
      <c r="F26" s="15" t="s">
        <v>54</v>
      </c>
      <c r="G26" s="194">
        <v>43648</v>
      </c>
      <c r="H26" s="195">
        <v>43738</v>
      </c>
      <c r="I26" s="146" t="s">
        <v>70</v>
      </c>
      <c r="J26" s="10" t="s">
        <v>23</v>
      </c>
      <c r="K26" s="146">
        <f t="shared" si="2"/>
        <v>91</v>
      </c>
      <c r="L26" s="146">
        <f t="shared" si="0"/>
        <v>0.98913043478260865</v>
      </c>
      <c r="M26" s="158">
        <v>0.12</v>
      </c>
      <c r="N26" s="11">
        <f t="shared" si="1"/>
        <v>0.11869565217391304</v>
      </c>
      <c r="O26" s="160">
        <f>L26+N26</f>
        <v>1.1078260869565217</v>
      </c>
      <c r="P26" s="200"/>
      <c r="Q26" s="201"/>
    </row>
    <row r="27" spans="2:17" x14ac:dyDescent="0.25">
      <c r="B27" s="51" t="s">
        <v>0</v>
      </c>
      <c r="C27" s="15" t="s">
        <v>71</v>
      </c>
      <c r="D27" s="15" t="s">
        <v>33</v>
      </c>
      <c r="E27" s="15" t="s">
        <v>64</v>
      </c>
      <c r="F27" s="15" t="s">
        <v>54</v>
      </c>
      <c r="G27" s="194">
        <v>43647</v>
      </c>
      <c r="H27" s="195">
        <v>43738</v>
      </c>
      <c r="I27" s="146" t="s">
        <v>72</v>
      </c>
      <c r="J27" s="10" t="s">
        <v>34</v>
      </c>
      <c r="K27" s="146">
        <f t="shared" si="2"/>
        <v>92</v>
      </c>
      <c r="L27" s="146">
        <f t="shared" si="0"/>
        <v>1</v>
      </c>
      <c r="M27" s="158">
        <v>0.28999999999999998</v>
      </c>
      <c r="N27" s="11">
        <f t="shared" si="1"/>
        <v>0.28999999999999998</v>
      </c>
      <c r="O27" s="160">
        <f t="shared" si="3"/>
        <v>1.29</v>
      </c>
      <c r="P27" s="200"/>
      <c r="Q27" s="201"/>
    </row>
    <row r="28" spans="2:17" x14ac:dyDescent="0.25">
      <c r="B28" s="51" t="s">
        <v>0</v>
      </c>
      <c r="C28" s="15" t="s">
        <v>73</v>
      </c>
      <c r="D28" s="15" t="s">
        <v>27</v>
      </c>
      <c r="E28" s="15" t="s">
        <v>64</v>
      </c>
      <c r="F28" s="15" t="s">
        <v>74</v>
      </c>
      <c r="G28" s="194">
        <v>43647</v>
      </c>
      <c r="H28" s="195">
        <v>43705</v>
      </c>
      <c r="I28" s="146" t="s">
        <v>75</v>
      </c>
      <c r="J28" s="10" t="s">
        <v>34</v>
      </c>
      <c r="K28" s="146">
        <f t="shared" si="2"/>
        <v>58</v>
      </c>
      <c r="L28" s="146">
        <f>K28/$C$11</f>
        <v>0.63043478260869568</v>
      </c>
      <c r="M28" s="158">
        <v>0.33</v>
      </c>
      <c r="N28" s="11">
        <f t="shared" si="1"/>
        <v>0.20804347826086958</v>
      </c>
      <c r="O28" s="160">
        <f>L28+N28</f>
        <v>0.83847826086956523</v>
      </c>
      <c r="P28" s="200"/>
      <c r="Q28" s="201"/>
    </row>
    <row r="29" spans="2:17" x14ac:dyDescent="0.25">
      <c r="B29" s="51" t="s">
        <v>0</v>
      </c>
      <c r="C29" s="15" t="s">
        <v>76</v>
      </c>
      <c r="D29" s="15" t="s">
        <v>33</v>
      </c>
      <c r="E29" s="15" t="s">
        <v>53</v>
      </c>
      <c r="F29" s="15" t="s">
        <v>57</v>
      </c>
      <c r="G29" s="194">
        <v>43647</v>
      </c>
      <c r="H29" s="195">
        <v>43738</v>
      </c>
      <c r="I29" s="146" t="s">
        <v>77</v>
      </c>
      <c r="J29" s="10" t="s">
        <v>17</v>
      </c>
      <c r="K29" s="146">
        <f t="shared" si="2"/>
        <v>92</v>
      </c>
      <c r="L29" s="146">
        <f t="shared" si="0"/>
        <v>1</v>
      </c>
      <c r="M29" s="158">
        <v>0</v>
      </c>
      <c r="N29" s="11">
        <f t="shared" si="1"/>
        <v>0</v>
      </c>
      <c r="O29" s="160">
        <f t="shared" si="3"/>
        <v>1</v>
      </c>
      <c r="P29" s="200"/>
      <c r="Q29" s="201"/>
    </row>
    <row r="30" spans="2:17" x14ac:dyDescent="0.25">
      <c r="B30" s="51" t="s">
        <v>0</v>
      </c>
      <c r="C30" s="15" t="s">
        <v>78</v>
      </c>
      <c r="D30" s="15" t="s">
        <v>33</v>
      </c>
      <c r="E30" s="15" t="s">
        <v>53</v>
      </c>
      <c r="F30" s="15" t="s">
        <v>57</v>
      </c>
      <c r="G30" s="194">
        <v>43647</v>
      </c>
      <c r="H30" s="195">
        <v>43738</v>
      </c>
      <c r="I30" s="146" t="s">
        <v>79</v>
      </c>
      <c r="J30" s="10" t="s">
        <v>10</v>
      </c>
      <c r="K30" s="146">
        <f t="shared" si="2"/>
        <v>92</v>
      </c>
      <c r="L30" s="146">
        <f t="shared" si="0"/>
        <v>1</v>
      </c>
      <c r="M30" s="158">
        <v>0</v>
      </c>
      <c r="N30" s="11">
        <f t="shared" si="1"/>
        <v>0</v>
      </c>
      <c r="O30" s="160">
        <f t="shared" si="3"/>
        <v>1</v>
      </c>
      <c r="P30" s="200"/>
      <c r="Q30" s="201"/>
    </row>
    <row r="31" spans="2:17" ht="15.75" thickBot="1" x14ac:dyDescent="0.3">
      <c r="B31" s="51" t="s">
        <v>0</v>
      </c>
      <c r="C31" s="57" t="s">
        <v>80</v>
      </c>
      <c r="D31" s="57" t="s">
        <v>33</v>
      </c>
      <c r="E31" s="57" t="s">
        <v>53</v>
      </c>
      <c r="F31" s="57" t="s">
        <v>54</v>
      </c>
      <c r="G31" s="196">
        <v>43647</v>
      </c>
      <c r="H31" s="197">
        <v>43738</v>
      </c>
      <c r="I31" s="161" t="s">
        <v>81</v>
      </c>
      <c r="J31" s="10" t="s">
        <v>10</v>
      </c>
      <c r="K31" s="146">
        <f t="shared" si="2"/>
        <v>92</v>
      </c>
      <c r="L31" s="146">
        <f t="shared" si="0"/>
        <v>1</v>
      </c>
      <c r="M31" s="162">
        <v>0</v>
      </c>
      <c r="N31" s="11">
        <f t="shared" si="1"/>
        <v>0</v>
      </c>
      <c r="O31" s="163">
        <f t="shared" si="3"/>
        <v>1</v>
      </c>
      <c r="P31" s="200"/>
      <c r="Q31" s="201"/>
    </row>
    <row r="32" spans="2:17" ht="15.75" thickBot="1" x14ac:dyDescent="0.3">
      <c r="B32" s="60" t="s">
        <v>87</v>
      </c>
      <c r="C32" s="61"/>
      <c r="D32" s="61"/>
      <c r="E32" s="61"/>
      <c r="F32" s="61"/>
      <c r="G32" s="61"/>
      <c r="H32" s="62"/>
      <c r="I32" s="164"/>
      <c r="J32" s="164"/>
      <c r="K32" s="164">
        <f>SUM(K19:K31)</f>
        <v>1012</v>
      </c>
      <c r="L32" s="199">
        <f>SUM(L19:L31)</f>
        <v>11</v>
      </c>
      <c r="M32" s="165"/>
      <c r="N32" s="165">
        <f>SUM(N19:N31)</f>
        <v>1.2698913043478262</v>
      </c>
      <c r="O32" s="165">
        <f>SUM(O19:O31)</f>
        <v>12.269891304347826</v>
      </c>
      <c r="P32" s="210"/>
      <c r="Q32" s="211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</sheetData>
  <sheetProtection password="CA83" sheet="1" objects="1" scenarios="1"/>
  <mergeCells count="16">
    <mergeCell ref="P22:Q22"/>
    <mergeCell ref="I13:J13"/>
    <mergeCell ref="P18:Q18"/>
    <mergeCell ref="P19:Q19"/>
    <mergeCell ref="P20:Q20"/>
    <mergeCell ref="P21:Q21"/>
    <mergeCell ref="P29:Q29"/>
    <mergeCell ref="P30:Q30"/>
    <mergeCell ref="P31:Q31"/>
    <mergeCell ref="P32:Q32"/>
    <mergeCell ref="P23:Q23"/>
    <mergeCell ref="P24:Q24"/>
    <mergeCell ref="P25:Q25"/>
    <mergeCell ref="P26:Q26"/>
    <mergeCell ref="P27:Q27"/>
    <mergeCell ref="P28:Q28"/>
  </mergeCells>
  <pageMargins left="0.70866141732283472" right="0.70866141732283472" top="0.74803149606299213" bottom="0.74803149606299213" header="0.31496062992125984" footer="0.31496062992125984"/>
  <pageSetup paperSize="8" scale="57" orientation="landscape" r:id="rId1"/>
  <headerFooter>
    <oddHeader>&amp;L&amp;"-,Bold"&amp;24 Example 3: Family Based Care Placement Utilisation Summary Report - Growth payment</oddHeader>
    <oddFooter>&amp;LV1: 9 September 2019&amp;CFamily based care placement utilisation summary report&amp;R4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showGridLines="0" view="pageLayout" zoomScale="72" zoomScaleNormal="70" zoomScalePageLayoutView="72" workbookViewId="0">
      <selection activeCell="K19" sqref="K19"/>
    </sheetView>
  </sheetViews>
  <sheetFormatPr defaultColWidth="0" defaultRowHeight="15" zeroHeight="1" x14ac:dyDescent="0.25"/>
  <cols>
    <col min="1" max="1" width="3.5703125" customWidth="1"/>
    <col min="2" max="2" width="34.42578125" customWidth="1"/>
    <col min="3" max="3" width="10.5703125" bestFit="1" customWidth="1"/>
    <col min="4" max="4" width="26.140625" customWidth="1"/>
    <col min="5" max="5" width="28.28515625" customWidth="1"/>
    <col min="6" max="6" width="14" bestFit="1" customWidth="1"/>
    <col min="7" max="7" width="29.85546875" bestFit="1" customWidth="1"/>
    <col min="8" max="8" width="15.28515625" style="1" customWidth="1"/>
    <col min="9" max="9" width="10.85546875" bestFit="1" customWidth="1"/>
    <col min="10" max="10" width="29.42578125" customWidth="1"/>
    <col min="11" max="11" width="19.28515625" customWidth="1"/>
    <col min="12" max="12" width="33.85546875" customWidth="1"/>
    <col min="13" max="13" width="14.85546875" customWidth="1"/>
    <col min="14" max="14" width="13" customWidth="1"/>
    <col min="15" max="15" width="13.85546875" customWidth="1"/>
    <col min="16" max="16" width="24.85546875" customWidth="1"/>
    <col min="17" max="17" width="6.7109375" customWidth="1"/>
    <col min="18" max="18" width="9.140625" customWidth="1"/>
    <col min="19" max="16384" width="9.140625" hidden="1"/>
  </cols>
  <sheetData>
    <row r="1" spans="2:17" x14ac:dyDescent="0.25"/>
    <row r="2" spans="2:17" x14ac:dyDescent="0.25"/>
    <row r="3" spans="2:17" ht="23.25" x14ac:dyDescent="0.35">
      <c r="B3" s="71" t="s">
        <v>88</v>
      </c>
      <c r="D3" s="72" t="s">
        <v>119</v>
      </c>
      <c r="E3" s="71" t="s">
        <v>89</v>
      </c>
    </row>
    <row r="4" spans="2:17" ht="15.75" thickBot="1" x14ac:dyDescent="0.3"/>
    <row r="5" spans="2:17" x14ac:dyDescent="0.25">
      <c r="B5" s="2" t="s">
        <v>1</v>
      </c>
      <c r="C5" s="3"/>
      <c r="D5" s="3"/>
      <c r="E5" s="2" t="s">
        <v>2</v>
      </c>
      <c r="F5" s="4"/>
      <c r="G5" s="5" t="s">
        <v>3</v>
      </c>
      <c r="H5" s="3"/>
      <c r="I5" s="2" t="s">
        <v>4</v>
      </c>
      <c r="J5" s="3"/>
      <c r="K5" s="4"/>
      <c r="L5" s="2" t="s">
        <v>97</v>
      </c>
      <c r="M5" s="3"/>
      <c r="N5" s="3"/>
      <c r="O5" s="3"/>
      <c r="P5" s="4"/>
      <c r="Q5" s="127"/>
    </row>
    <row r="6" spans="2:17" x14ac:dyDescent="0.25">
      <c r="B6" s="9"/>
      <c r="C6" s="10"/>
      <c r="D6" s="10"/>
      <c r="E6" s="9"/>
      <c r="F6" s="11"/>
      <c r="G6" s="12"/>
      <c r="H6" s="10"/>
      <c r="I6" s="9"/>
      <c r="J6" s="10"/>
      <c r="K6" s="11"/>
      <c r="L6" s="144" t="s">
        <v>96</v>
      </c>
      <c r="M6" s="145" t="s">
        <v>5</v>
      </c>
      <c r="N6" s="146"/>
      <c r="O6" s="147" t="s">
        <v>94</v>
      </c>
      <c r="P6" s="148" t="s">
        <v>95</v>
      </c>
      <c r="Q6" s="127"/>
    </row>
    <row r="7" spans="2:17" x14ac:dyDescent="0.25">
      <c r="B7" s="9" t="s">
        <v>6</v>
      </c>
      <c r="C7" s="18" t="s">
        <v>123</v>
      </c>
      <c r="D7" s="10"/>
      <c r="E7" s="9" t="s">
        <v>7</v>
      </c>
      <c r="F7" s="19" t="s">
        <v>0</v>
      </c>
      <c r="G7" s="12" t="s">
        <v>8</v>
      </c>
      <c r="H7" s="11">
        <f>L32</f>
        <v>11</v>
      </c>
      <c r="I7" s="127" t="s">
        <v>9</v>
      </c>
      <c r="J7" s="10"/>
      <c r="K7" s="20">
        <f>F8*(F9/4)</f>
        <v>35150</v>
      </c>
      <c r="L7" s="9" t="s">
        <v>16</v>
      </c>
      <c r="M7" s="10">
        <v>0.04</v>
      </c>
      <c r="N7" s="146"/>
      <c r="O7" s="149">
        <v>0</v>
      </c>
      <c r="P7" s="150" t="s">
        <v>10</v>
      </c>
      <c r="Q7" s="10"/>
    </row>
    <row r="8" spans="2:17" x14ac:dyDescent="0.25">
      <c r="B8" s="9" t="s">
        <v>11</v>
      </c>
      <c r="C8" s="24" t="s">
        <v>12</v>
      </c>
      <c r="D8" s="10"/>
      <c r="E8" s="9" t="s">
        <v>13</v>
      </c>
      <c r="F8" s="19">
        <v>10</v>
      </c>
      <c r="G8" s="171" t="s">
        <v>14</v>
      </c>
      <c r="H8" s="176">
        <f>N32</f>
        <v>1.2698913043478262</v>
      </c>
      <c r="I8" s="9" t="s">
        <v>15</v>
      </c>
      <c r="J8" s="10"/>
      <c r="K8" s="25">
        <f>IF(H11&gt;F13,((H7-(F13*F8))*(F9/4)),0)</f>
        <v>3515</v>
      </c>
      <c r="L8" s="9" t="s">
        <v>22</v>
      </c>
      <c r="M8" s="10">
        <v>0.04</v>
      </c>
      <c r="N8" s="146"/>
      <c r="O8" s="151">
        <v>0</v>
      </c>
      <c r="P8" s="11" t="s">
        <v>17</v>
      </c>
      <c r="Q8" s="10"/>
    </row>
    <row r="9" spans="2:17" x14ac:dyDescent="0.25">
      <c r="B9" s="9" t="s">
        <v>18</v>
      </c>
      <c r="C9" s="18" t="s">
        <v>90</v>
      </c>
      <c r="D9" s="10"/>
      <c r="E9" s="177" t="s">
        <v>19</v>
      </c>
      <c r="F9" s="178">
        <v>14060</v>
      </c>
      <c r="G9" s="12" t="s">
        <v>20</v>
      </c>
      <c r="H9" s="10">
        <f>O32</f>
        <v>12.269891304347826</v>
      </c>
      <c r="I9" s="9" t="s">
        <v>21</v>
      </c>
      <c r="J9" s="10"/>
      <c r="K9" s="25">
        <f>IF(H11&lt;F14,((H7-(F14*F8))*(F9/4)),0)</f>
        <v>0</v>
      </c>
      <c r="L9" s="9" t="s">
        <v>27</v>
      </c>
      <c r="M9" s="10">
        <v>0.04</v>
      </c>
      <c r="N9" s="146"/>
      <c r="O9" s="151">
        <v>0.08</v>
      </c>
      <c r="P9" s="11" t="s">
        <v>23</v>
      </c>
      <c r="Q9" s="10"/>
    </row>
    <row r="10" spans="2:17" x14ac:dyDescent="0.25">
      <c r="B10" s="9" t="s">
        <v>24</v>
      </c>
      <c r="C10" s="73">
        <v>43647</v>
      </c>
      <c r="D10" s="73">
        <v>43738</v>
      </c>
      <c r="E10" s="9" t="s">
        <v>9</v>
      </c>
      <c r="F10" s="26">
        <f>F8*(F9/4)</f>
        <v>35150</v>
      </c>
      <c r="G10" s="12" t="s">
        <v>25</v>
      </c>
      <c r="H10" s="10">
        <f>K32</f>
        <v>1012</v>
      </c>
      <c r="I10" s="166" t="s">
        <v>26</v>
      </c>
      <c r="J10" s="173"/>
      <c r="K10" s="180">
        <f>N32*(F9/4)</f>
        <v>4463.6679347826093</v>
      </c>
      <c r="L10" s="9" t="s">
        <v>33</v>
      </c>
      <c r="M10" s="10">
        <v>0</v>
      </c>
      <c r="N10" s="146"/>
      <c r="O10" s="151">
        <v>0.25</v>
      </c>
      <c r="P10" s="11" t="s">
        <v>28</v>
      </c>
      <c r="Q10" s="10"/>
    </row>
    <row r="11" spans="2:17" ht="30" x14ac:dyDescent="0.25">
      <c r="B11" s="28" t="s">
        <v>92</v>
      </c>
      <c r="C11" s="18">
        <f>(D10-C10)+1</f>
        <v>92</v>
      </c>
      <c r="D11" s="10"/>
      <c r="E11" s="28" t="s">
        <v>30</v>
      </c>
      <c r="F11" s="26">
        <v>39090</v>
      </c>
      <c r="G11" s="12" t="s">
        <v>31</v>
      </c>
      <c r="H11" s="29">
        <f>H10/F12</f>
        <v>1.1000000000000001</v>
      </c>
      <c r="I11" s="9" t="s">
        <v>32</v>
      </c>
      <c r="J11" s="10"/>
      <c r="K11" s="20">
        <f>SUM(K7:K10)</f>
        <v>43128.667934782607</v>
      </c>
      <c r="L11" s="9" t="s">
        <v>36</v>
      </c>
      <c r="M11" s="10">
        <v>0</v>
      </c>
      <c r="N11" s="146"/>
      <c r="O11" s="151">
        <v>0.28999999999999998</v>
      </c>
      <c r="P11" s="11" t="s">
        <v>34</v>
      </c>
      <c r="Q11" s="10"/>
    </row>
    <row r="12" spans="2:17" x14ac:dyDescent="0.25">
      <c r="B12" s="9"/>
      <c r="C12" s="18"/>
      <c r="D12" s="10"/>
      <c r="E12" s="9" t="s">
        <v>35</v>
      </c>
      <c r="F12" s="11">
        <f>C11*F8</f>
        <v>920</v>
      </c>
      <c r="G12" s="12"/>
      <c r="H12" s="10"/>
      <c r="I12" s="9"/>
      <c r="J12" s="10"/>
      <c r="K12" s="11"/>
      <c r="L12" s="9" t="s">
        <v>39</v>
      </c>
      <c r="M12" s="10">
        <v>0</v>
      </c>
      <c r="N12" s="146"/>
      <c r="O12" s="10"/>
      <c r="P12" s="11"/>
      <c r="Q12" s="127"/>
    </row>
    <row r="13" spans="2:17" ht="45.6" customHeight="1" x14ac:dyDescent="0.25">
      <c r="B13" s="9"/>
      <c r="C13" s="10"/>
      <c r="D13" s="10"/>
      <c r="E13" s="28" t="s">
        <v>37</v>
      </c>
      <c r="F13" s="30">
        <v>1</v>
      </c>
      <c r="G13" s="10"/>
      <c r="H13" s="31"/>
      <c r="I13" s="212" t="s">
        <v>38</v>
      </c>
      <c r="J13" s="213"/>
      <c r="K13" s="32">
        <f>K11-F11</f>
        <v>4038.6679347826066</v>
      </c>
      <c r="L13" s="9"/>
      <c r="M13" s="10"/>
      <c r="N13" s="146"/>
      <c r="O13" s="10"/>
      <c r="P13" s="11"/>
      <c r="Q13" s="127"/>
    </row>
    <row r="14" spans="2:17" ht="45.75" thickBot="1" x14ac:dyDescent="0.3">
      <c r="B14" s="33"/>
      <c r="C14" s="34"/>
      <c r="D14" s="35"/>
      <c r="E14" s="36" t="s">
        <v>40</v>
      </c>
      <c r="F14" s="37">
        <v>0.95</v>
      </c>
      <c r="G14" s="33"/>
      <c r="H14" s="128"/>
      <c r="I14" s="40"/>
      <c r="J14" s="34"/>
      <c r="K14" s="42"/>
      <c r="L14" s="33"/>
      <c r="M14" s="34"/>
      <c r="N14" s="152"/>
      <c r="O14" s="34"/>
      <c r="P14" s="129"/>
      <c r="Q14" s="127"/>
    </row>
    <row r="15" spans="2:17" x14ac:dyDescent="0.25">
      <c r="F15" s="44"/>
      <c r="I15" s="127"/>
      <c r="J15" s="127"/>
      <c r="K15" s="153"/>
      <c r="L15" s="127"/>
      <c r="M15" s="127"/>
      <c r="N15" s="127"/>
      <c r="O15" s="127"/>
      <c r="P15" s="127"/>
      <c r="Q15" s="127"/>
    </row>
    <row r="16" spans="2:17" x14ac:dyDescent="0.25">
      <c r="F16" s="44"/>
      <c r="G16" s="44"/>
      <c r="I16" s="153"/>
      <c r="J16" s="153"/>
      <c r="K16" s="153"/>
      <c r="L16" s="153"/>
      <c r="M16" s="127"/>
      <c r="N16" s="127"/>
      <c r="O16" s="127"/>
      <c r="P16" s="127"/>
      <c r="Q16" s="127"/>
    </row>
    <row r="17" spans="2:17" ht="15.75" thickBot="1" x14ac:dyDescent="0.3">
      <c r="B17" t="s">
        <v>41</v>
      </c>
      <c r="I17" s="127"/>
      <c r="J17" s="127"/>
      <c r="K17" s="127"/>
      <c r="L17" s="127"/>
      <c r="M17" s="127"/>
      <c r="N17" s="127"/>
      <c r="O17" s="127"/>
      <c r="P17" s="127"/>
      <c r="Q17" s="127"/>
    </row>
    <row r="18" spans="2:17" ht="58.15" customHeight="1" thickBot="1" x14ac:dyDescent="0.3">
      <c r="B18" s="45" t="s">
        <v>42</v>
      </c>
      <c r="C18" s="46" t="s">
        <v>43</v>
      </c>
      <c r="D18" s="46" t="s">
        <v>91</v>
      </c>
      <c r="E18" s="46" t="s">
        <v>44</v>
      </c>
      <c r="F18" s="48" t="s">
        <v>93</v>
      </c>
      <c r="G18" s="46" t="s">
        <v>46</v>
      </c>
      <c r="H18" s="47" t="s">
        <v>47</v>
      </c>
      <c r="I18" s="154" t="s">
        <v>48</v>
      </c>
      <c r="J18" s="155" t="s">
        <v>49</v>
      </c>
      <c r="K18" s="155" t="s">
        <v>25</v>
      </c>
      <c r="L18" s="155" t="s">
        <v>8</v>
      </c>
      <c r="M18" s="156" t="s">
        <v>50</v>
      </c>
      <c r="N18" s="156" t="s">
        <v>14</v>
      </c>
      <c r="O18" s="157" t="s">
        <v>20</v>
      </c>
      <c r="P18" s="214" t="s">
        <v>51</v>
      </c>
      <c r="Q18" s="215"/>
    </row>
    <row r="19" spans="2:17" x14ac:dyDescent="0.25">
      <c r="B19" s="51" t="s">
        <v>0</v>
      </c>
      <c r="C19" s="15" t="s">
        <v>52</v>
      </c>
      <c r="D19" s="15" t="s">
        <v>16</v>
      </c>
      <c r="E19" s="15" t="s">
        <v>53</v>
      </c>
      <c r="F19" s="15" t="s">
        <v>54</v>
      </c>
      <c r="G19" s="194">
        <v>43647</v>
      </c>
      <c r="H19" s="195">
        <v>43738</v>
      </c>
      <c r="I19" s="146" t="s">
        <v>55</v>
      </c>
      <c r="J19" s="10" t="s">
        <v>23</v>
      </c>
      <c r="K19" s="146">
        <f>IF(H19=$D$10,(H19-G19)+1,(H19-G19))</f>
        <v>92</v>
      </c>
      <c r="L19" s="146">
        <f t="shared" ref="L19:L31" si="0">K19/$C$11</f>
        <v>1</v>
      </c>
      <c r="M19" s="158">
        <v>0.12</v>
      </c>
      <c r="N19" s="11">
        <f t="shared" ref="N19:N31" si="1">L19*M19</f>
        <v>0.12</v>
      </c>
      <c r="O19" s="159">
        <f>L19+N19</f>
        <v>1.1200000000000001</v>
      </c>
      <c r="P19" s="206"/>
      <c r="Q19" s="207"/>
    </row>
    <row r="20" spans="2:17" x14ac:dyDescent="0.25">
      <c r="B20" s="51" t="s">
        <v>0</v>
      </c>
      <c r="C20" s="15" t="s">
        <v>56</v>
      </c>
      <c r="D20" s="15" t="s">
        <v>22</v>
      </c>
      <c r="E20" s="15" t="s">
        <v>53</v>
      </c>
      <c r="F20" s="15" t="s">
        <v>57</v>
      </c>
      <c r="G20" s="194">
        <v>43647</v>
      </c>
      <c r="H20" s="195">
        <v>43738</v>
      </c>
      <c r="I20" s="146" t="s">
        <v>58</v>
      </c>
      <c r="J20" s="10" t="s">
        <v>23</v>
      </c>
      <c r="K20" s="146">
        <f t="shared" ref="K20:K31" si="2">IF(H20=$D$10,(H20-G20)+1,(H20-G20))</f>
        <v>92</v>
      </c>
      <c r="L20" s="146">
        <f t="shared" si="0"/>
        <v>1</v>
      </c>
      <c r="M20" s="158">
        <v>0.12</v>
      </c>
      <c r="N20" s="11">
        <f t="shared" si="1"/>
        <v>0.12</v>
      </c>
      <c r="O20" s="160">
        <f>L20+N20</f>
        <v>1.1200000000000001</v>
      </c>
      <c r="P20" s="200"/>
      <c r="Q20" s="201"/>
    </row>
    <row r="21" spans="2:17" x14ac:dyDescent="0.25">
      <c r="B21" s="51" t="s">
        <v>0</v>
      </c>
      <c r="C21" s="15" t="s">
        <v>59</v>
      </c>
      <c r="D21" s="15" t="s">
        <v>33</v>
      </c>
      <c r="E21" s="15" t="s">
        <v>53</v>
      </c>
      <c r="F21" s="15" t="s">
        <v>57</v>
      </c>
      <c r="G21" s="194">
        <v>43647</v>
      </c>
      <c r="H21" s="195">
        <v>43738</v>
      </c>
      <c r="I21" s="146" t="s">
        <v>60</v>
      </c>
      <c r="J21" s="10" t="s">
        <v>28</v>
      </c>
      <c r="K21" s="146">
        <f t="shared" si="2"/>
        <v>92</v>
      </c>
      <c r="L21" s="146">
        <f t="shared" si="0"/>
        <v>1</v>
      </c>
      <c r="M21" s="158">
        <v>0.25</v>
      </c>
      <c r="N21" s="11">
        <f t="shared" si="1"/>
        <v>0.25</v>
      </c>
      <c r="O21" s="160">
        <f>L21+N21</f>
        <v>1.25</v>
      </c>
      <c r="P21" s="200"/>
      <c r="Q21" s="201"/>
    </row>
    <row r="22" spans="2:17" x14ac:dyDescent="0.25">
      <c r="B22" s="51" t="s">
        <v>0</v>
      </c>
      <c r="C22" s="15" t="s">
        <v>61</v>
      </c>
      <c r="D22" s="15" t="s">
        <v>33</v>
      </c>
      <c r="E22" s="15" t="s">
        <v>53</v>
      </c>
      <c r="F22" s="15" t="s">
        <v>54</v>
      </c>
      <c r="G22" s="194">
        <v>43647</v>
      </c>
      <c r="H22" s="195">
        <v>43692</v>
      </c>
      <c r="I22" s="146" t="s">
        <v>62</v>
      </c>
      <c r="J22" s="10" t="s">
        <v>28</v>
      </c>
      <c r="K22" s="146">
        <f t="shared" si="2"/>
        <v>45</v>
      </c>
      <c r="L22" s="146">
        <f>K22/$C$11</f>
        <v>0.4891304347826087</v>
      </c>
      <c r="M22" s="158">
        <v>0.25</v>
      </c>
      <c r="N22" s="11">
        <f t="shared" si="1"/>
        <v>0.12228260869565218</v>
      </c>
      <c r="O22" s="160">
        <f>L22+N22</f>
        <v>0.61141304347826086</v>
      </c>
      <c r="P22" s="200"/>
      <c r="Q22" s="201"/>
    </row>
    <row r="23" spans="2:17" x14ac:dyDescent="0.25">
      <c r="B23" s="51" t="s">
        <v>0</v>
      </c>
      <c r="C23" s="15" t="s">
        <v>61</v>
      </c>
      <c r="D23" s="15" t="s">
        <v>33</v>
      </c>
      <c r="E23" s="15" t="s">
        <v>53</v>
      </c>
      <c r="F23" s="15" t="s">
        <v>54</v>
      </c>
      <c r="G23" s="194">
        <v>43692</v>
      </c>
      <c r="H23" s="195">
        <v>43738</v>
      </c>
      <c r="I23" s="146" t="s">
        <v>62</v>
      </c>
      <c r="J23" s="10" t="s">
        <v>23</v>
      </c>
      <c r="K23" s="146">
        <f t="shared" si="2"/>
        <v>47</v>
      </c>
      <c r="L23" s="146">
        <f>K23/$C$11</f>
        <v>0.51086956521739135</v>
      </c>
      <c r="M23" s="158">
        <v>0.08</v>
      </c>
      <c r="N23" s="11">
        <f t="shared" si="1"/>
        <v>4.086956521739131E-2</v>
      </c>
      <c r="O23" s="160">
        <f>L23+N23</f>
        <v>0.55173913043478262</v>
      </c>
      <c r="P23" s="200"/>
      <c r="Q23" s="201"/>
    </row>
    <row r="24" spans="2:17" x14ac:dyDescent="0.25">
      <c r="B24" s="51" t="s">
        <v>0</v>
      </c>
      <c r="C24" s="15" t="s">
        <v>63</v>
      </c>
      <c r="D24" s="15" t="s">
        <v>33</v>
      </c>
      <c r="E24" s="15" t="s">
        <v>64</v>
      </c>
      <c r="F24" s="15" t="s">
        <v>65</v>
      </c>
      <c r="G24" s="194">
        <v>43660</v>
      </c>
      <c r="H24" s="195">
        <v>43695</v>
      </c>
      <c r="I24" s="146" t="s">
        <v>66</v>
      </c>
      <c r="J24" s="10" t="s">
        <v>10</v>
      </c>
      <c r="K24" s="146">
        <f t="shared" si="2"/>
        <v>35</v>
      </c>
      <c r="L24" s="146">
        <f>K24/$C$11</f>
        <v>0.38043478260869568</v>
      </c>
      <c r="M24" s="158">
        <v>0</v>
      </c>
      <c r="N24" s="11">
        <f t="shared" si="1"/>
        <v>0</v>
      </c>
      <c r="O24" s="160">
        <f t="shared" ref="O24:O31" si="3">L24+N24</f>
        <v>0.38043478260869568</v>
      </c>
      <c r="P24" s="200"/>
      <c r="Q24" s="201"/>
    </row>
    <row r="25" spans="2:17" x14ac:dyDescent="0.25">
      <c r="B25" s="51" t="s">
        <v>0</v>
      </c>
      <c r="C25" s="15" t="s">
        <v>67</v>
      </c>
      <c r="D25" s="15" t="s">
        <v>33</v>
      </c>
      <c r="E25" s="15" t="s">
        <v>53</v>
      </c>
      <c r="F25" s="15" t="s">
        <v>54</v>
      </c>
      <c r="G25" s="194">
        <v>43647</v>
      </c>
      <c r="H25" s="195">
        <v>43738</v>
      </c>
      <c r="I25" s="146" t="s">
        <v>68</v>
      </c>
      <c r="J25" s="10" t="s">
        <v>17</v>
      </c>
      <c r="K25" s="146">
        <f t="shared" si="2"/>
        <v>92</v>
      </c>
      <c r="L25" s="146">
        <f t="shared" si="0"/>
        <v>1</v>
      </c>
      <c r="M25" s="158">
        <v>0</v>
      </c>
      <c r="N25" s="11">
        <f t="shared" si="1"/>
        <v>0</v>
      </c>
      <c r="O25" s="160">
        <f t="shared" si="3"/>
        <v>1</v>
      </c>
      <c r="P25" s="200"/>
      <c r="Q25" s="201"/>
    </row>
    <row r="26" spans="2:17" x14ac:dyDescent="0.25">
      <c r="B26" s="51" t="s">
        <v>0</v>
      </c>
      <c r="C26" s="15" t="s">
        <v>69</v>
      </c>
      <c r="D26" s="15" t="s">
        <v>27</v>
      </c>
      <c r="E26" s="15" t="s">
        <v>53</v>
      </c>
      <c r="F26" s="15" t="s">
        <v>54</v>
      </c>
      <c r="G26" s="194">
        <v>43648</v>
      </c>
      <c r="H26" s="195">
        <v>43738</v>
      </c>
      <c r="I26" s="146" t="s">
        <v>70</v>
      </c>
      <c r="J26" s="10" t="s">
        <v>23</v>
      </c>
      <c r="K26" s="146">
        <f t="shared" si="2"/>
        <v>91</v>
      </c>
      <c r="L26" s="146">
        <f t="shared" si="0"/>
        <v>0.98913043478260865</v>
      </c>
      <c r="M26" s="158">
        <v>0.12</v>
      </c>
      <c r="N26" s="11">
        <f t="shared" si="1"/>
        <v>0.11869565217391304</v>
      </c>
      <c r="O26" s="160">
        <f>L26+N26</f>
        <v>1.1078260869565217</v>
      </c>
      <c r="P26" s="200"/>
      <c r="Q26" s="201"/>
    </row>
    <row r="27" spans="2:17" x14ac:dyDescent="0.25">
      <c r="B27" s="51" t="s">
        <v>0</v>
      </c>
      <c r="C27" s="15" t="s">
        <v>71</v>
      </c>
      <c r="D27" s="15" t="s">
        <v>33</v>
      </c>
      <c r="E27" s="15" t="s">
        <v>64</v>
      </c>
      <c r="F27" s="15" t="s">
        <v>54</v>
      </c>
      <c r="G27" s="194">
        <v>43647</v>
      </c>
      <c r="H27" s="195">
        <v>43738</v>
      </c>
      <c r="I27" s="146" t="s">
        <v>72</v>
      </c>
      <c r="J27" s="10" t="s">
        <v>34</v>
      </c>
      <c r="K27" s="146">
        <f t="shared" si="2"/>
        <v>92</v>
      </c>
      <c r="L27" s="146">
        <f t="shared" si="0"/>
        <v>1</v>
      </c>
      <c r="M27" s="158">
        <v>0.28999999999999998</v>
      </c>
      <c r="N27" s="11">
        <f t="shared" si="1"/>
        <v>0.28999999999999998</v>
      </c>
      <c r="O27" s="160">
        <f t="shared" si="3"/>
        <v>1.29</v>
      </c>
      <c r="P27" s="200"/>
      <c r="Q27" s="201"/>
    </row>
    <row r="28" spans="2:17" x14ac:dyDescent="0.25">
      <c r="B28" s="51" t="s">
        <v>0</v>
      </c>
      <c r="C28" s="15" t="s">
        <v>73</v>
      </c>
      <c r="D28" s="15" t="s">
        <v>27</v>
      </c>
      <c r="E28" s="15" t="s">
        <v>64</v>
      </c>
      <c r="F28" s="15" t="s">
        <v>74</v>
      </c>
      <c r="G28" s="194">
        <v>43647</v>
      </c>
      <c r="H28" s="195">
        <v>43705</v>
      </c>
      <c r="I28" s="146" t="s">
        <v>75</v>
      </c>
      <c r="J28" s="10" t="s">
        <v>34</v>
      </c>
      <c r="K28" s="146">
        <f t="shared" si="2"/>
        <v>58</v>
      </c>
      <c r="L28" s="146">
        <f>K28/$C$11</f>
        <v>0.63043478260869568</v>
      </c>
      <c r="M28" s="158">
        <v>0.33</v>
      </c>
      <c r="N28" s="11">
        <f t="shared" si="1"/>
        <v>0.20804347826086958</v>
      </c>
      <c r="O28" s="160">
        <f>L28+N28</f>
        <v>0.83847826086956523</v>
      </c>
      <c r="P28" s="200"/>
      <c r="Q28" s="201"/>
    </row>
    <row r="29" spans="2:17" x14ac:dyDescent="0.25">
      <c r="B29" s="51" t="s">
        <v>0</v>
      </c>
      <c r="C29" s="15" t="s">
        <v>76</v>
      </c>
      <c r="D29" s="15" t="s">
        <v>33</v>
      </c>
      <c r="E29" s="15" t="s">
        <v>53</v>
      </c>
      <c r="F29" s="15" t="s">
        <v>57</v>
      </c>
      <c r="G29" s="194">
        <v>43647</v>
      </c>
      <c r="H29" s="195">
        <v>43738</v>
      </c>
      <c r="I29" s="146" t="s">
        <v>77</v>
      </c>
      <c r="J29" s="10" t="s">
        <v>17</v>
      </c>
      <c r="K29" s="146">
        <f t="shared" si="2"/>
        <v>92</v>
      </c>
      <c r="L29" s="146">
        <f t="shared" si="0"/>
        <v>1</v>
      </c>
      <c r="M29" s="158">
        <v>0</v>
      </c>
      <c r="N29" s="11">
        <f t="shared" si="1"/>
        <v>0</v>
      </c>
      <c r="O29" s="160">
        <f t="shared" si="3"/>
        <v>1</v>
      </c>
      <c r="P29" s="200"/>
      <c r="Q29" s="201"/>
    </row>
    <row r="30" spans="2:17" x14ac:dyDescent="0.25">
      <c r="B30" s="51" t="s">
        <v>0</v>
      </c>
      <c r="C30" s="15" t="s">
        <v>78</v>
      </c>
      <c r="D30" s="15" t="s">
        <v>33</v>
      </c>
      <c r="E30" s="15" t="s">
        <v>53</v>
      </c>
      <c r="F30" s="15" t="s">
        <v>57</v>
      </c>
      <c r="G30" s="194">
        <v>43647</v>
      </c>
      <c r="H30" s="195">
        <v>43738</v>
      </c>
      <c r="I30" s="146" t="s">
        <v>79</v>
      </c>
      <c r="J30" s="10" t="s">
        <v>10</v>
      </c>
      <c r="K30" s="146">
        <f t="shared" si="2"/>
        <v>92</v>
      </c>
      <c r="L30" s="146">
        <f t="shared" si="0"/>
        <v>1</v>
      </c>
      <c r="M30" s="158">
        <v>0</v>
      </c>
      <c r="N30" s="11">
        <f t="shared" si="1"/>
        <v>0</v>
      </c>
      <c r="O30" s="160">
        <f t="shared" si="3"/>
        <v>1</v>
      </c>
      <c r="P30" s="200"/>
      <c r="Q30" s="201"/>
    </row>
    <row r="31" spans="2:17" ht="15.75" thickBot="1" x14ac:dyDescent="0.3">
      <c r="B31" s="51" t="s">
        <v>0</v>
      </c>
      <c r="C31" s="57" t="s">
        <v>80</v>
      </c>
      <c r="D31" s="57" t="s">
        <v>33</v>
      </c>
      <c r="E31" s="57" t="s">
        <v>53</v>
      </c>
      <c r="F31" s="57" t="s">
        <v>54</v>
      </c>
      <c r="G31" s="196">
        <v>43647</v>
      </c>
      <c r="H31" s="197">
        <v>43738</v>
      </c>
      <c r="I31" s="161" t="s">
        <v>81</v>
      </c>
      <c r="J31" s="10" t="s">
        <v>10</v>
      </c>
      <c r="K31" s="146">
        <f t="shared" si="2"/>
        <v>92</v>
      </c>
      <c r="L31" s="146">
        <f t="shared" si="0"/>
        <v>1</v>
      </c>
      <c r="M31" s="162">
        <v>0</v>
      </c>
      <c r="N31" s="11">
        <f t="shared" si="1"/>
        <v>0</v>
      </c>
      <c r="O31" s="163">
        <f t="shared" si="3"/>
        <v>1</v>
      </c>
      <c r="P31" s="200"/>
      <c r="Q31" s="201"/>
    </row>
    <row r="32" spans="2:17" ht="15.75" thickBot="1" x14ac:dyDescent="0.3">
      <c r="B32" s="60" t="s">
        <v>87</v>
      </c>
      <c r="C32" s="61"/>
      <c r="D32" s="61"/>
      <c r="E32" s="61"/>
      <c r="F32" s="61"/>
      <c r="G32" s="61"/>
      <c r="H32" s="62"/>
      <c r="I32" s="164"/>
      <c r="J32" s="164"/>
      <c r="K32" s="164">
        <f>SUM(K19:K31)</f>
        <v>1012</v>
      </c>
      <c r="L32" s="164">
        <f>SUM(L19:L31)</f>
        <v>11</v>
      </c>
      <c r="M32" s="165"/>
      <c r="N32" s="179">
        <f>SUM(N19:N31)</f>
        <v>1.2698913043478262</v>
      </c>
      <c r="O32" s="165">
        <f>SUM(O19:O31)</f>
        <v>12.269891304347826</v>
      </c>
      <c r="P32" s="210"/>
      <c r="Q32" s="211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</sheetData>
  <sheetProtection password="CA83" sheet="1" objects="1" scenarios="1"/>
  <mergeCells count="16">
    <mergeCell ref="P22:Q22"/>
    <mergeCell ref="I13:J13"/>
    <mergeCell ref="P18:Q18"/>
    <mergeCell ref="P19:Q19"/>
    <mergeCell ref="P20:Q20"/>
    <mergeCell ref="P21:Q21"/>
    <mergeCell ref="P29:Q29"/>
    <mergeCell ref="P30:Q30"/>
    <mergeCell ref="P31:Q31"/>
    <mergeCell ref="P32:Q32"/>
    <mergeCell ref="P23:Q23"/>
    <mergeCell ref="P24:Q24"/>
    <mergeCell ref="P25:Q25"/>
    <mergeCell ref="P26:Q26"/>
    <mergeCell ref="P27:Q27"/>
    <mergeCell ref="P28:Q28"/>
  </mergeCells>
  <pageMargins left="0.70866141732283472" right="0.70866141732283472" top="0.74803149606299213" bottom="0.74803149606299213" header="0.31496062992125984" footer="0.31496062992125984"/>
  <pageSetup paperSize="8" scale="57" orientation="landscape" r:id="rId1"/>
  <headerFooter>
    <oddHeader>&amp;L&amp;"-,Bold"&amp;24 Example 4: Family Based Care Placement Utilisation Summary Report - Loadings</oddHeader>
    <oddFooter>&amp;LV1: 9 September 2019&amp;CFamily based care placement utilisation summary report&amp;R5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showGridLines="0" view="pageLayout" zoomScaleNormal="70" workbookViewId="0">
      <selection activeCell="G55" sqref="G55"/>
    </sheetView>
  </sheetViews>
  <sheetFormatPr defaultColWidth="0" defaultRowHeight="15" zeroHeight="1" x14ac:dyDescent="0.25"/>
  <cols>
    <col min="1" max="1" width="31.42578125" customWidth="1"/>
    <col min="2" max="2" width="12.42578125" customWidth="1"/>
    <col min="3" max="3" width="26.140625" customWidth="1"/>
    <col min="4" max="4" width="28.7109375" customWidth="1"/>
    <col min="5" max="5" width="14" bestFit="1" customWidth="1"/>
    <col min="6" max="6" width="29.85546875" bestFit="1" customWidth="1"/>
    <col min="7" max="7" width="15.28515625" style="1" customWidth="1"/>
    <col min="8" max="8" width="10.85546875" bestFit="1" customWidth="1"/>
    <col min="9" max="9" width="27.140625" customWidth="1"/>
    <col min="10" max="10" width="25.85546875" bestFit="1" customWidth="1"/>
    <col min="11" max="11" width="32.7109375" customWidth="1"/>
    <col min="12" max="12" width="13.5703125" customWidth="1"/>
    <col min="13" max="13" width="12.7109375" customWidth="1"/>
    <col min="14" max="14" width="23.28515625" bestFit="1" customWidth="1"/>
    <col min="15" max="15" width="27.42578125" customWidth="1"/>
    <col min="16" max="16" width="41.28515625" customWidth="1"/>
    <col min="17" max="16384" width="9.140625" hidden="1"/>
  </cols>
  <sheetData>
    <row r="1" spans="1:16" ht="23.25" x14ac:dyDescent="0.35">
      <c r="A1" s="71" t="s">
        <v>88</v>
      </c>
      <c r="C1" s="72" t="s">
        <v>119</v>
      </c>
      <c r="D1" s="71" t="s">
        <v>89</v>
      </c>
    </row>
    <row r="2" spans="1:16" ht="15.75" thickBot="1" x14ac:dyDescent="0.3"/>
    <row r="3" spans="1:16" x14ac:dyDescent="0.25">
      <c r="A3" s="2" t="s">
        <v>1</v>
      </c>
      <c r="B3" s="3"/>
      <c r="C3" s="3"/>
      <c r="D3" s="2" t="s">
        <v>2</v>
      </c>
      <c r="E3" s="4"/>
      <c r="F3" s="5" t="s">
        <v>3</v>
      </c>
      <c r="G3" s="3"/>
      <c r="H3" s="2" t="s">
        <v>4</v>
      </c>
      <c r="I3" s="3"/>
      <c r="J3" s="4"/>
      <c r="K3" s="6" t="s">
        <v>97</v>
      </c>
      <c r="L3" s="7"/>
      <c r="M3" s="7"/>
      <c r="N3" s="7"/>
      <c r="O3" s="8"/>
    </row>
    <row r="4" spans="1:16" x14ac:dyDescent="0.25">
      <c r="A4" s="9"/>
      <c r="B4" s="10"/>
      <c r="C4" s="10"/>
      <c r="D4" s="9"/>
      <c r="E4" s="11"/>
      <c r="F4" s="12"/>
      <c r="G4" s="10"/>
      <c r="H4" s="9"/>
      <c r="I4" s="10"/>
      <c r="J4" s="11"/>
      <c r="K4" s="13" t="s">
        <v>114</v>
      </c>
      <c r="L4" s="14" t="s">
        <v>5</v>
      </c>
      <c r="M4" s="15"/>
      <c r="N4" s="16" t="s">
        <v>94</v>
      </c>
      <c r="O4" s="17" t="s">
        <v>95</v>
      </c>
    </row>
    <row r="5" spans="1:16" x14ac:dyDescent="0.25">
      <c r="A5" s="9" t="s">
        <v>6</v>
      </c>
      <c r="B5" s="18" t="s">
        <v>123</v>
      </c>
      <c r="C5" s="10"/>
      <c r="D5" s="9" t="s">
        <v>7</v>
      </c>
      <c r="E5" s="19" t="s">
        <v>0</v>
      </c>
      <c r="F5" s="171" t="s">
        <v>8</v>
      </c>
      <c r="G5" s="172">
        <f>K30</f>
        <v>9.3369565217391308</v>
      </c>
      <c r="H5" t="s">
        <v>9</v>
      </c>
      <c r="I5" s="10"/>
      <c r="J5" s="20">
        <f>E6*(E7/4)</f>
        <v>35150</v>
      </c>
      <c r="K5" s="21" t="s">
        <v>16</v>
      </c>
      <c r="L5" s="22">
        <v>0.04</v>
      </c>
      <c r="M5" s="15"/>
      <c r="N5" s="189">
        <v>0</v>
      </c>
      <c r="O5" s="23" t="s">
        <v>10</v>
      </c>
      <c r="P5" s="22"/>
    </row>
    <row r="6" spans="1:16" x14ac:dyDescent="0.25">
      <c r="A6" s="9" t="s">
        <v>11</v>
      </c>
      <c r="B6" s="24" t="s">
        <v>12</v>
      </c>
      <c r="C6" s="10"/>
      <c r="D6" s="167" t="s">
        <v>13</v>
      </c>
      <c r="E6" s="168">
        <v>10</v>
      </c>
      <c r="F6" s="12" t="s">
        <v>14</v>
      </c>
      <c r="G6" s="10">
        <f>M30</f>
        <v>0.95076086956521744</v>
      </c>
      <c r="H6" s="9" t="s">
        <v>15</v>
      </c>
      <c r="I6" s="10"/>
      <c r="J6" s="25">
        <f>IF(G9&gt;E11,((G5-(E11*E6))*(E7/4)),0)</f>
        <v>0</v>
      </c>
      <c r="K6" s="21" t="s">
        <v>22</v>
      </c>
      <c r="L6" s="22">
        <v>0.04</v>
      </c>
      <c r="M6" s="15"/>
      <c r="N6" s="189">
        <v>0</v>
      </c>
      <c r="O6" s="23" t="s">
        <v>17</v>
      </c>
      <c r="P6" s="22"/>
    </row>
    <row r="7" spans="1:16" x14ac:dyDescent="0.25">
      <c r="A7" s="9" t="s">
        <v>18</v>
      </c>
      <c r="B7" s="18" t="s">
        <v>90</v>
      </c>
      <c r="C7" s="10"/>
      <c r="D7" s="177" t="s">
        <v>19</v>
      </c>
      <c r="E7" s="178">
        <v>14060</v>
      </c>
      <c r="F7" s="12" t="s">
        <v>20</v>
      </c>
      <c r="G7" s="10">
        <f>N30</f>
        <v>10.287717391304348</v>
      </c>
      <c r="H7" s="166" t="s">
        <v>21</v>
      </c>
      <c r="I7" s="173"/>
      <c r="J7" s="193">
        <f>IF(G9&lt;E12,((G5-(E12*E6))*(E7/4)),0)</f>
        <v>-573.09782608695514</v>
      </c>
      <c r="K7" s="21" t="s">
        <v>27</v>
      </c>
      <c r="L7" s="22">
        <v>0</v>
      </c>
      <c r="M7" s="15"/>
      <c r="N7" s="189">
        <v>0.08</v>
      </c>
      <c r="O7" s="23" t="s">
        <v>23</v>
      </c>
      <c r="P7" s="22"/>
    </row>
    <row r="8" spans="1:16" x14ac:dyDescent="0.25">
      <c r="A8" s="9" t="s">
        <v>24</v>
      </c>
      <c r="B8" s="73">
        <v>43647</v>
      </c>
      <c r="C8" s="73">
        <v>43738</v>
      </c>
      <c r="D8" s="9" t="s">
        <v>9</v>
      </c>
      <c r="E8" s="26">
        <f>E6*(E7/4)</f>
        <v>35150</v>
      </c>
      <c r="F8" s="12" t="s">
        <v>25</v>
      </c>
      <c r="G8" s="10">
        <f>J30</f>
        <v>859</v>
      </c>
      <c r="H8" s="9" t="s">
        <v>26</v>
      </c>
      <c r="I8" s="10"/>
      <c r="J8" s="27">
        <f>M30*(E7/4)</f>
        <v>3341.9244565217391</v>
      </c>
      <c r="K8" s="21" t="s">
        <v>33</v>
      </c>
      <c r="L8" s="22">
        <v>0</v>
      </c>
      <c r="M8" s="15"/>
      <c r="N8" s="189">
        <v>0.25</v>
      </c>
      <c r="O8" s="23" t="s">
        <v>28</v>
      </c>
      <c r="P8" s="22"/>
    </row>
    <row r="9" spans="1:16" ht="30" x14ac:dyDescent="0.25">
      <c r="A9" s="9" t="s">
        <v>29</v>
      </c>
      <c r="B9" s="18">
        <f>(C8-B8)+1</f>
        <v>92</v>
      </c>
      <c r="C9" s="10"/>
      <c r="D9" s="28" t="s">
        <v>30</v>
      </c>
      <c r="E9" s="26">
        <v>39090</v>
      </c>
      <c r="F9" s="12" t="s">
        <v>31</v>
      </c>
      <c r="G9" s="29">
        <f>G8/E10</f>
        <v>0.93369565217391304</v>
      </c>
      <c r="H9" s="9" t="s">
        <v>32</v>
      </c>
      <c r="I9" s="10"/>
      <c r="J9" s="20">
        <f>SUM(J5:J8)</f>
        <v>37918.826630434785</v>
      </c>
      <c r="K9" s="21" t="s">
        <v>36</v>
      </c>
      <c r="L9" s="22">
        <v>0</v>
      </c>
      <c r="M9" s="15"/>
      <c r="N9" s="189">
        <v>0.28999999999999998</v>
      </c>
      <c r="O9" s="23" t="s">
        <v>34</v>
      </c>
      <c r="P9" s="22"/>
    </row>
    <row r="10" spans="1:16" x14ac:dyDescent="0.25">
      <c r="A10" s="9"/>
      <c r="B10" s="18"/>
      <c r="C10" s="10"/>
      <c r="D10" s="9" t="s">
        <v>35</v>
      </c>
      <c r="E10" s="11">
        <f>B9*E6</f>
        <v>920</v>
      </c>
      <c r="F10" s="12"/>
      <c r="G10" s="10"/>
      <c r="H10" s="9"/>
      <c r="I10" s="10"/>
      <c r="J10" s="11"/>
      <c r="K10" s="21" t="s">
        <v>39</v>
      </c>
      <c r="L10" s="22">
        <v>0</v>
      </c>
      <c r="M10" s="15"/>
      <c r="N10" s="189"/>
      <c r="O10" s="23"/>
    </row>
    <row r="11" spans="1:16" ht="45.6" customHeight="1" x14ac:dyDescent="0.25">
      <c r="A11" s="9"/>
      <c r="B11" s="10"/>
      <c r="C11" s="10"/>
      <c r="D11" s="28" t="s">
        <v>37</v>
      </c>
      <c r="E11" s="30">
        <v>1</v>
      </c>
      <c r="F11" s="10"/>
      <c r="G11" s="31"/>
      <c r="H11" s="212" t="s">
        <v>38</v>
      </c>
      <c r="I11" s="213"/>
      <c r="J11" s="32">
        <f>J9-E9</f>
        <v>-1171.1733695652147</v>
      </c>
      <c r="K11" s="21"/>
      <c r="L11" s="22"/>
      <c r="M11" s="15"/>
      <c r="N11" s="189"/>
      <c r="O11" s="23"/>
    </row>
    <row r="12" spans="1:16" ht="45.75" thickBot="1" x14ac:dyDescent="0.3">
      <c r="A12" s="33"/>
      <c r="B12" s="34"/>
      <c r="C12" s="35"/>
      <c r="D12" s="191" t="s">
        <v>40</v>
      </c>
      <c r="E12" s="192">
        <v>0.95</v>
      </c>
      <c r="F12" s="38"/>
      <c r="G12" s="39"/>
      <c r="H12" s="40"/>
      <c r="I12" s="41"/>
      <c r="J12" s="42"/>
      <c r="K12" s="38"/>
      <c r="L12" s="41"/>
      <c r="M12" s="43"/>
      <c r="N12" s="190"/>
      <c r="O12" s="35"/>
    </row>
    <row r="13" spans="1:16" x14ac:dyDescent="0.25">
      <c r="E13" s="44"/>
      <c r="J13" s="44"/>
    </row>
    <row r="14" spans="1:16" x14ac:dyDescent="0.25">
      <c r="E14" s="44"/>
      <c r="I14" s="44"/>
      <c r="J14" s="44"/>
      <c r="K14" s="44"/>
    </row>
    <row r="15" spans="1:16" ht="15.75" thickBot="1" x14ac:dyDescent="0.3">
      <c r="A15" t="s">
        <v>41</v>
      </c>
    </row>
    <row r="16" spans="1:16" ht="58.15" customHeight="1" thickBot="1" x14ac:dyDescent="0.3">
      <c r="A16" s="45" t="s">
        <v>42</v>
      </c>
      <c r="B16" s="46" t="s">
        <v>43</v>
      </c>
      <c r="C16" s="46" t="s">
        <v>117</v>
      </c>
      <c r="D16" s="46" t="s">
        <v>44</v>
      </c>
      <c r="E16" s="46" t="s">
        <v>45</v>
      </c>
      <c r="F16" s="46" t="s">
        <v>46</v>
      </c>
      <c r="G16" s="47" t="s">
        <v>47</v>
      </c>
      <c r="H16" s="46" t="s">
        <v>48</v>
      </c>
      <c r="I16" s="48" t="s">
        <v>49</v>
      </c>
      <c r="J16" s="48" t="s">
        <v>25</v>
      </c>
      <c r="K16" s="48" t="s">
        <v>8</v>
      </c>
      <c r="L16" s="49" t="s">
        <v>50</v>
      </c>
      <c r="M16" s="49" t="s">
        <v>14</v>
      </c>
      <c r="N16" s="50" t="s">
        <v>20</v>
      </c>
      <c r="O16" s="204" t="s">
        <v>51</v>
      </c>
      <c r="P16" s="205"/>
    </row>
    <row r="17" spans="1:16" x14ac:dyDescent="0.25">
      <c r="A17" s="51" t="s">
        <v>0</v>
      </c>
      <c r="B17" s="15" t="s">
        <v>52</v>
      </c>
      <c r="C17" s="15" t="s">
        <v>16</v>
      </c>
      <c r="D17" s="15" t="s">
        <v>53</v>
      </c>
      <c r="E17" s="15" t="s">
        <v>54</v>
      </c>
      <c r="F17" s="194">
        <v>43647</v>
      </c>
      <c r="G17" s="195">
        <v>43738</v>
      </c>
      <c r="H17" s="15" t="s">
        <v>55</v>
      </c>
      <c r="I17" s="22" t="s">
        <v>23</v>
      </c>
      <c r="J17" s="15">
        <f>IF(G17=$C$8,(G17-F17)+1,(G17-F17))</f>
        <v>92</v>
      </c>
      <c r="K17" s="15">
        <f t="shared" ref="K17:K29" si="0">J17/$B$9</f>
        <v>1</v>
      </c>
      <c r="L17" s="54">
        <v>0.12</v>
      </c>
      <c r="M17" s="23">
        <f t="shared" ref="M17:M29" si="1">K17*L17</f>
        <v>0.12</v>
      </c>
      <c r="N17" s="55">
        <f t="shared" ref="N17:N29" si="2">K17+M17</f>
        <v>1.1200000000000001</v>
      </c>
      <c r="O17" s="218"/>
      <c r="P17" s="219"/>
    </row>
    <row r="18" spans="1:16" x14ac:dyDescent="0.25">
      <c r="A18" s="51" t="s">
        <v>0</v>
      </c>
      <c r="B18" s="15" t="s">
        <v>56</v>
      </c>
      <c r="C18" s="15" t="s">
        <v>22</v>
      </c>
      <c r="D18" s="15" t="s">
        <v>53</v>
      </c>
      <c r="E18" s="15" t="s">
        <v>57</v>
      </c>
      <c r="F18" s="194">
        <v>43647</v>
      </c>
      <c r="G18" s="195">
        <v>43697</v>
      </c>
      <c r="H18" s="15" t="s">
        <v>58</v>
      </c>
      <c r="I18" s="22" t="s">
        <v>23</v>
      </c>
      <c r="J18" s="15">
        <f t="shared" ref="J18:J29" si="3">IF(G18=$C$8,(G18-F18)+1,(G18-F18))</f>
        <v>50</v>
      </c>
      <c r="K18" s="15">
        <f t="shared" si="0"/>
        <v>0.54347826086956519</v>
      </c>
      <c r="L18" s="54">
        <v>0.12</v>
      </c>
      <c r="M18" s="23">
        <f t="shared" si="1"/>
        <v>6.5217391304347824E-2</v>
      </c>
      <c r="N18" s="56">
        <f t="shared" si="2"/>
        <v>0.60869565217391297</v>
      </c>
      <c r="O18" s="216"/>
      <c r="P18" s="217"/>
    </row>
    <row r="19" spans="1:16" x14ac:dyDescent="0.25">
      <c r="A19" s="51" t="s">
        <v>0</v>
      </c>
      <c r="B19" s="15" t="s">
        <v>59</v>
      </c>
      <c r="C19" s="15" t="s">
        <v>33</v>
      </c>
      <c r="D19" s="15" t="s">
        <v>53</v>
      </c>
      <c r="E19" s="15" t="s">
        <v>57</v>
      </c>
      <c r="F19" s="194">
        <v>43647</v>
      </c>
      <c r="G19" s="195">
        <v>43713</v>
      </c>
      <c r="H19" s="15" t="s">
        <v>60</v>
      </c>
      <c r="I19" s="22" t="s">
        <v>28</v>
      </c>
      <c r="J19" s="15">
        <f t="shared" si="3"/>
        <v>66</v>
      </c>
      <c r="K19" s="15">
        <f t="shared" si="0"/>
        <v>0.71739130434782605</v>
      </c>
      <c r="L19" s="54">
        <v>0.25</v>
      </c>
      <c r="M19" s="23">
        <f t="shared" si="1"/>
        <v>0.17934782608695651</v>
      </c>
      <c r="N19" s="56">
        <f t="shared" si="2"/>
        <v>0.89673913043478259</v>
      </c>
      <c r="O19" s="216"/>
      <c r="P19" s="217"/>
    </row>
    <row r="20" spans="1:16" x14ac:dyDescent="0.25">
      <c r="A20" s="51" t="s">
        <v>0</v>
      </c>
      <c r="B20" s="15" t="s">
        <v>61</v>
      </c>
      <c r="C20" s="15" t="s">
        <v>33</v>
      </c>
      <c r="D20" s="15" t="s">
        <v>53</v>
      </c>
      <c r="E20" s="15" t="s">
        <v>54</v>
      </c>
      <c r="F20" s="194">
        <v>43647</v>
      </c>
      <c r="G20" s="195">
        <v>43692</v>
      </c>
      <c r="H20" s="15" t="s">
        <v>62</v>
      </c>
      <c r="I20" s="22" t="s">
        <v>28</v>
      </c>
      <c r="J20" s="15">
        <f t="shared" si="3"/>
        <v>45</v>
      </c>
      <c r="K20" s="15">
        <f t="shared" si="0"/>
        <v>0.4891304347826087</v>
      </c>
      <c r="L20" s="54">
        <v>0.25</v>
      </c>
      <c r="M20" s="23">
        <f t="shared" si="1"/>
        <v>0.12228260869565218</v>
      </c>
      <c r="N20" s="56">
        <f t="shared" si="2"/>
        <v>0.61141304347826086</v>
      </c>
      <c r="O20" s="216"/>
      <c r="P20" s="217"/>
    </row>
    <row r="21" spans="1:16" x14ac:dyDescent="0.25">
      <c r="A21" s="51" t="s">
        <v>0</v>
      </c>
      <c r="B21" s="15" t="s">
        <v>61</v>
      </c>
      <c r="C21" s="15" t="s">
        <v>33</v>
      </c>
      <c r="D21" s="15" t="s">
        <v>53</v>
      </c>
      <c r="E21" s="15" t="s">
        <v>54</v>
      </c>
      <c r="F21" s="194">
        <v>43692</v>
      </c>
      <c r="G21" s="195">
        <v>43738</v>
      </c>
      <c r="H21" s="15" t="s">
        <v>62</v>
      </c>
      <c r="I21" s="22" t="s">
        <v>23</v>
      </c>
      <c r="J21" s="15">
        <f t="shared" si="3"/>
        <v>47</v>
      </c>
      <c r="K21" s="15">
        <f t="shared" si="0"/>
        <v>0.51086956521739135</v>
      </c>
      <c r="L21" s="54">
        <v>0.08</v>
      </c>
      <c r="M21" s="23">
        <f t="shared" si="1"/>
        <v>4.086956521739131E-2</v>
      </c>
      <c r="N21" s="56">
        <f t="shared" si="2"/>
        <v>0.55173913043478262</v>
      </c>
      <c r="O21" s="216"/>
      <c r="P21" s="217"/>
    </row>
    <row r="22" spans="1:16" x14ac:dyDescent="0.25">
      <c r="A22" s="51" t="s">
        <v>0</v>
      </c>
      <c r="B22" s="15" t="s">
        <v>63</v>
      </c>
      <c r="C22" s="15" t="s">
        <v>33</v>
      </c>
      <c r="D22" s="15" t="s">
        <v>64</v>
      </c>
      <c r="E22" s="15" t="s">
        <v>65</v>
      </c>
      <c r="F22" s="194">
        <v>43660</v>
      </c>
      <c r="G22" s="195">
        <v>43664</v>
      </c>
      <c r="H22" s="15" t="s">
        <v>66</v>
      </c>
      <c r="I22" s="22" t="s">
        <v>10</v>
      </c>
      <c r="J22" s="15">
        <f t="shared" si="3"/>
        <v>4</v>
      </c>
      <c r="K22" s="15">
        <f t="shared" si="0"/>
        <v>4.3478260869565216E-2</v>
      </c>
      <c r="L22" s="54">
        <v>0</v>
      </c>
      <c r="M22" s="23">
        <f t="shared" si="1"/>
        <v>0</v>
      </c>
      <c r="N22" s="56">
        <f t="shared" si="2"/>
        <v>4.3478260869565216E-2</v>
      </c>
      <c r="O22" s="216"/>
      <c r="P22" s="217"/>
    </row>
    <row r="23" spans="1:16" x14ac:dyDescent="0.25">
      <c r="A23" s="51" t="s">
        <v>0</v>
      </c>
      <c r="B23" s="15" t="s">
        <v>67</v>
      </c>
      <c r="C23" s="15" t="s">
        <v>33</v>
      </c>
      <c r="D23" s="15" t="s">
        <v>53</v>
      </c>
      <c r="E23" s="15" t="s">
        <v>54</v>
      </c>
      <c r="F23" s="194">
        <v>43647</v>
      </c>
      <c r="G23" s="195">
        <v>43738</v>
      </c>
      <c r="H23" s="15" t="s">
        <v>68</v>
      </c>
      <c r="I23" s="22" t="s">
        <v>17</v>
      </c>
      <c r="J23" s="15">
        <f t="shared" si="3"/>
        <v>92</v>
      </c>
      <c r="K23" s="15">
        <f t="shared" si="0"/>
        <v>1</v>
      </c>
      <c r="L23" s="54">
        <v>0</v>
      </c>
      <c r="M23" s="23">
        <f t="shared" si="1"/>
        <v>0</v>
      </c>
      <c r="N23" s="56">
        <f t="shared" si="2"/>
        <v>1</v>
      </c>
      <c r="O23" s="216"/>
      <c r="P23" s="217"/>
    </row>
    <row r="24" spans="1:16" x14ac:dyDescent="0.25">
      <c r="A24" s="51" t="s">
        <v>0</v>
      </c>
      <c r="B24" s="15" t="s">
        <v>69</v>
      </c>
      <c r="C24" s="15" t="s">
        <v>27</v>
      </c>
      <c r="D24" s="15" t="s">
        <v>53</v>
      </c>
      <c r="E24" s="15" t="s">
        <v>54</v>
      </c>
      <c r="F24" s="194">
        <v>43648</v>
      </c>
      <c r="G24" s="195">
        <v>43738</v>
      </c>
      <c r="H24" s="15" t="s">
        <v>70</v>
      </c>
      <c r="I24" s="22" t="s">
        <v>23</v>
      </c>
      <c r="J24" s="15">
        <f t="shared" si="3"/>
        <v>91</v>
      </c>
      <c r="K24" s="15">
        <f t="shared" si="0"/>
        <v>0.98913043478260865</v>
      </c>
      <c r="L24" s="54">
        <v>0.12</v>
      </c>
      <c r="M24" s="23">
        <f t="shared" si="1"/>
        <v>0.11869565217391304</v>
      </c>
      <c r="N24" s="56">
        <f t="shared" si="2"/>
        <v>1.1078260869565217</v>
      </c>
      <c r="O24" s="216"/>
      <c r="P24" s="217"/>
    </row>
    <row r="25" spans="1:16" x14ac:dyDescent="0.25">
      <c r="A25" s="51" t="s">
        <v>0</v>
      </c>
      <c r="B25" s="15" t="s">
        <v>71</v>
      </c>
      <c r="C25" s="15" t="s">
        <v>33</v>
      </c>
      <c r="D25" s="15" t="s">
        <v>64</v>
      </c>
      <c r="E25" s="15" t="s">
        <v>54</v>
      </c>
      <c r="F25" s="194">
        <v>43647</v>
      </c>
      <c r="G25" s="195">
        <v>43738</v>
      </c>
      <c r="H25" s="15" t="s">
        <v>72</v>
      </c>
      <c r="I25" s="22" t="s">
        <v>34</v>
      </c>
      <c r="J25" s="15">
        <f t="shared" si="3"/>
        <v>92</v>
      </c>
      <c r="K25" s="15">
        <f t="shared" si="0"/>
        <v>1</v>
      </c>
      <c r="L25" s="54">
        <v>0.28999999999999998</v>
      </c>
      <c r="M25" s="23">
        <f t="shared" si="1"/>
        <v>0.28999999999999998</v>
      </c>
      <c r="N25" s="56">
        <f t="shared" si="2"/>
        <v>1.29</v>
      </c>
      <c r="O25" s="216"/>
      <c r="P25" s="217"/>
    </row>
    <row r="26" spans="1:16" x14ac:dyDescent="0.25">
      <c r="A26" s="51" t="s">
        <v>0</v>
      </c>
      <c r="B26" s="15" t="s">
        <v>73</v>
      </c>
      <c r="C26" s="15" t="s">
        <v>27</v>
      </c>
      <c r="D26" s="15" t="s">
        <v>64</v>
      </c>
      <c r="E26" s="15" t="s">
        <v>74</v>
      </c>
      <c r="F26" s="194">
        <v>43647</v>
      </c>
      <c r="G26" s="195">
        <v>43651</v>
      </c>
      <c r="H26" s="15" t="s">
        <v>75</v>
      </c>
      <c r="I26" s="22" t="s">
        <v>34</v>
      </c>
      <c r="J26" s="15">
        <f t="shared" si="3"/>
        <v>4</v>
      </c>
      <c r="K26" s="15">
        <f t="shared" si="0"/>
        <v>4.3478260869565216E-2</v>
      </c>
      <c r="L26" s="54">
        <v>0.33</v>
      </c>
      <c r="M26" s="23">
        <f t="shared" si="1"/>
        <v>1.4347826086956523E-2</v>
      </c>
      <c r="N26" s="56">
        <f t="shared" si="2"/>
        <v>5.7826086956521736E-2</v>
      </c>
      <c r="O26" s="216"/>
      <c r="P26" s="217"/>
    </row>
    <row r="27" spans="1:16" x14ac:dyDescent="0.25">
      <c r="A27" s="51" t="s">
        <v>0</v>
      </c>
      <c r="B27" s="15" t="s">
        <v>76</v>
      </c>
      <c r="C27" s="15" t="s">
        <v>33</v>
      </c>
      <c r="D27" s="15" t="s">
        <v>53</v>
      </c>
      <c r="E27" s="15" t="s">
        <v>57</v>
      </c>
      <c r="F27" s="194">
        <v>43647</v>
      </c>
      <c r="G27" s="195">
        <v>43738</v>
      </c>
      <c r="H27" s="15" t="s">
        <v>77</v>
      </c>
      <c r="I27" s="22" t="s">
        <v>17</v>
      </c>
      <c r="J27" s="15">
        <f t="shared" si="3"/>
        <v>92</v>
      </c>
      <c r="K27" s="15">
        <f t="shared" si="0"/>
        <v>1</v>
      </c>
      <c r="L27" s="54">
        <v>0</v>
      </c>
      <c r="M27" s="23">
        <f t="shared" si="1"/>
        <v>0</v>
      </c>
      <c r="N27" s="56">
        <f t="shared" si="2"/>
        <v>1</v>
      </c>
      <c r="O27" s="216"/>
      <c r="P27" s="217"/>
    </row>
    <row r="28" spans="1:16" x14ac:dyDescent="0.25">
      <c r="A28" s="51" t="s">
        <v>0</v>
      </c>
      <c r="B28" s="15" t="s">
        <v>78</v>
      </c>
      <c r="C28" s="15" t="s">
        <v>33</v>
      </c>
      <c r="D28" s="15" t="s">
        <v>53</v>
      </c>
      <c r="E28" s="15" t="s">
        <v>57</v>
      </c>
      <c r="F28" s="194">
        <v>43647</v>
      </c>
      <c r="G28" s="195">
        <v>43738</v>
      </c>
      <c r="H28" s="15" t="s">
        <v>79</v>
      </c>
      <c r="I28" s="22" t="s">
        <v>10</v>
      </c>
      <c r="J28" s="15">
        <f t="shared" si="3"/>
        <v>92</v>
      </c>
      <c r="K28" s="15">
        <f t="shared" si="0"/>
        <v>1</v>
      </c>
      <c r="L28" s="54">
        <v>0</v>
      </c>
      <c r="M28" s="23">
        <f t="shared" si="1"/>
        <v>0</v>
      </c>
      <c r="N28" s="56">
        <f t="shared" si="2"/>
        <v>1</v>
      </c>
      <c r="O28" s="216"/>
      <c r="P28" s="217"/>
    </row>
    <row r="29" spans="1:16" ht="15.75" thickBot="1" x14ac:dyDescent="0.3">
      <c r="A29" s="51" t="s">
        <v>0</v>
      </c>
      <c r="B29" s="57" t="s">
        <v>80</v>
      </c>
      <c r="C29" s="57" t="s">
        <v>33</v>
      </c>
      <c r="D29" s="57" t="s">
        <v>53</v>
      </c>
      <c r="E29" s="57" t="s">
        <v>54</v>
      </c>
      <c r="F29" s="196">
        <v>43647</v>
      </c>
      <c r="G29" s="197">
        <v>43738</v>
      </c>
      <c r="H29" s="57" t="s">
        <v>81</v>
      </c>
      <c r="I29" s="22" t="s">
        <v>10</v>
      </c>
      <c r="J29" s="15">
        <f t="shared" si="3"/>
        <v>92</v>
      </c>
      <c r="K29" s="15">
        <f t="shared" si="0"/>
        <v>1</v>
      </c>
      <c r="L29" s="58">
        <v>0</v>
      </c>
      <c r="M29" s="23">
        <f t="shared" si="1"/>
        <v>0</v>
      </c>
      <c r="N29" s="59">
        <f t="shared" si="2"/>
        <v>1</v>
      </c>
      <c r="O29" s="216"/>
      <c r="P29" s="217"/>
    </row>
    <row r="30" spans="1:16" ht="15.75" thickBot="1" x14ac:dyDescent="0.3">
      <c r="A30" s="60" t="s">
        <v>87</v>
      </c>
      <c r="B30" s="61"/>
      <c r="C30" s="61"/>
      <c r="D30" s="61"/>
      <c r="E30" s="61"/>
      <c r="F30" s="61"/>
      <c r="G30" s="62"/>
      <c r="H30" s="61"/>
      <c r="I30" s="61"/>
      <c r="J30" s="61">
        <f>SUM(J17:J29)</f>
        <v>859</v>
      </c>
      <c r="K30" s="175">
        <f>SUM(K17:K29)</f>
        <v>9.3369565217391308</v>
      </c>
      <c r="L30" s="63"/>
      <c r="M30" s="63">
        <f>SUM(M17:M29)</f>
        <v>0.95076086956521744</v>
      </c>
      <c r="N30" s="63">
        <f>SUM(N17:N29)</f>
        <v>10.287717391304348</v>
      </c>
      <c r="O30" s="208"/>
      <c r="P30" s="209"/>
    </row>
    <row r="31" spans="1:16" x14ac:dyDescent="0.25"/>
    <row r="32" spans="1:1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</sheetData>
  <sheetProtection password="CA83" sheet="1" objects="1" scenarios="1"/>
  <mergeCells count="16">
    <mergeCell ref="O27:P27"/>
    <mergeCell ref="O28:P28"/>
    <mergeCell ref="O29:P29"/>
    <mergeCell ref="O30:P30"/>
    <mergeCell ref="O21:P21"/>
    <mergeCell ref="O22:P22"/>
    <mergeCell ref="O23:P23"/>
    <mergeCell ref="O24:P24"/>
    <mergeCell ref="O25:P25"/>
    <mergeCell ref="O26:P26"/>
    <mergeCell ref="O20:P20"/>
    <mergeCell ref="H11:I11"/>
    <mergeCell ref="O16:P16"/>
    <mergeCell ref="O17:P17"/>
    <mergeCell ref="O18:P18"/>
    <mergeCell ref="O19:P19"/>
  </mergeCells>
  <pageMargins left="0.70866141732283472" right="0.70866141732283472" top="0.74803149606299213" bottom="0.74803149606299213" header="0.31496062992125984" footer="0.31496062992125984"/>
  <pageSetup paperSize="8" scale="51" orientation="landscape" r:id="rId1"/>
  <headerFooter>
    <oddHeader>&amp;L&amp;"-,Bold"&amp;24 Example 5: Family Based Care Placement Utilisation Summary Report - Abatement</oddHeader>
    <oddFooter>&amp;LV1: 9 September 2019&amp;CFamily based care placement utilisation summary report&amp;R7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showGridLines="0" view="pageLayout" zoomScale="70" zoomScaleNormal="70" zoomScalePageLayoutView="70" workbookViewId="0">
      <selection activeCell="J35" sqref="J35"/>
    </sheetView>
  </sheetViews>
  <sheetFormatPr defaultColWidth="0" defaultRowHeight="15" zeroHeight="1" x14ac:dyDescent="0.25"/>
  <cols>
    <col min="1" max="1" width="2.28515625" customWidth="1"/>
    <col min="2" max="2" width="34.42578125" customWidth="1"/>
    <col min="3" max="3" width="10.5703125" bestFit="1" customWidth="1"/>
    <col min="4" max="4" width="26.140625" customWidth="1"/>
    <col min="5" max="5" width="28.28515625" customWidth="1"/>
    <col min="6" max="6" width="14" bestFit="1" customWidth="1"/>
    <col min="7" max="7" width="29.85546875" bestFit="1" customWidth="1"/>
    <col min="8" max="8" width="15.28515625" style="1" customWidth="1"/>
    <col min="9" max="9" width="10.85546875" bestFit="1" customWidth="1"/>
    <col min="10" max="10" width="29.42578125" customWidth="1"/>
    <col min="11" max="11" width="19.28515625" customWidth="1"/>
    <col min="12" max="12" width="33.85546875" customWidth="1"/>
    <col min="13" max="13" width="14.85546875" customWidth="1"/>
    <col min="14" max="14" width="13" customWidth="1"/>
    <col min="15" max="15" width="13.85546875" customWidth="1"/>
    <col min="16" max="16" width="25.28515625" customWidth="1"/>
    <col min="17" max="17" width="10.28515625" customWidth="1"/>
    <col min="18" max="18" width="9.140625" customWidth="1"/>
    <col min="19" max="16384" width="9.140625" hidden="1"/>
  </cols>
  <sheetData>
    <row r="1" spans="2:17" x14ac:dyDescent="0.25"/>
    <row r="2" spans="2:17" x14ac:dyDescent="0.25"/>
    <row r="3" spans="2:17" ht="23.25" x14ac:dyDescent="0.35">
      <c r="B3" s="71" t="s">
        <v>88</v>
      </c>
      <c r="D3" s="72" t="s">
        <v>119</v>
      </c>
      <c r="E3" s="71" t="s">
        <v>89</v>
      </c>
    </row>
    <row r="4" spans="2:17" ht="15.75" thickBot="1" x14ac:dyDescent="0.3"/>
    <row r="5" spans="2:17" x14ac:dyDescent="0.25">
      <c r="B5" s="2" t="s">
        <v>1</v>
      </c>
      <c r="C5" s="3"/>
      <c r="D5" s="3"/>
      <c r="E5" s="2" t="s">
        <v>2</v>
      </c>
      <c r="F5" s="4"/>
      <c r="G5" s="5" t="s">
        <v>3</v>
      </c>
      <c r="H5" s="3"/>
      <c r="I5" s="2" t="s">
        <v>4</v>
      </c>
      <c r="J5" s="3"/>
      <c r="K5" s="4"/>
      <c r="L5" s="2" t="s">
        <v>97</v>
      </c>
      <c r="M5" s="3"/>
      <c r="N5" s="3"/>
      <c r="O5" s="3"/>
      <c r="P5" s="4"/>
      <c r="Q5" s="127"/>
    </row>
    <row r="6" spans="2:17" x14ac:dyDescent="0.25">
      <c r="B6" s="9"/>
      <c r="C6" s="10"/>
      <c r="D6" s="10"/>
      <c r="E6" s="9"/>
      <c r="F6" s="11"/>
      <c r="G6" s="12"/>
      <c r="H6" s="10"/>
      <c r="I6" s="9"/>
      <c r="J6" s="10"/>
      <c r="K6" s="11"/>
      <c r="L6" s="144" t="s">
        <v>96</v>
      </c>
      <c r="M6" s="145" t="s">
        <v>5</v>
      </c>
      <c r="N6" s="146"/>
      <c r="O6" s="147" t="s">
        <v>94</v>
      </c>
      <c r="P6" s="148" t="s">
        <v>95</v>
      </c>
      <c r="Q6" s="127"/>
    </row>
    <row r="7" spans="2:17" x14ac:dyDescent="0.25">
      <c r="B7" s="9" t="s">
        <v>6</v>
      </c>
      <c r="C7" s="18" t="s">
        <v>123</v>
      </c>
      <c r="D7" s="10"/>
      <c r="E7" s="9" t="s">
        <v>7</v>
      </c>
      <c r="F7" s="19" t="s">
        <v>0</v>
      </c>
      <c r="G7" s="12" t="s">
        <v>8</v>
      </c>
      <c r="H7" s="11">
        <f>L32</f>
        <v>11</v>
      </c>
      <c r="I7" s="183" t="s">
        <v>9</v>
      </c>
      <c r="J7" s="184"/>
      <c r="K7" s="185">
        <f>F8*(F9/4)</f>
        <v>35150</v>
      </c>
      <c r="L7" s="9" t="s">
        <v>16</v>
      </c>
      <c r="M7" s="10">
        <v>0.04</v>
      </c>
      <c r="N7" s="146"/>
      <c r="O7" s="149">
        <v>0</v>
      </c>
      <c r="P7" s="150" t="s">
        <v>10</v>
      </c>
      <c r="Q7" s="10"/>
    </row>
    <row r="8" spans="2:17" x14ac:dyDescent="0.25">
      <c r="B8" s="9" t="s">
        <v>11</v>
      </c>
      <c r="C8" s="24" t="s">
        <v>12</v>
      </c>
      <c r="D8" s="10"/>
      <c r="E8" s="9" t="s">
        <v>13</v>
      </c>
      <c r="F8" s="19">
        <v>10</v>
      </c>
      <c r="G8" s="12" t="s">
        <v>14</v>
      </c>
      <c r="H8" s="10">
        <f>N32</f>
        <v>1.2698913043478262</v>
      </c>
      <c r="I8" s="167" t="s">
        <v>15</v>
      </c>
      <c r="J8" s="184"/>
      <c r="K8" s="186">
        <f>IF(H11&gt;F13,((H7-(F13*F8))*(F9/4)),0)</f>
        <v>3515</v>
      </c>
      <c r="L8" s="9" t="s">
        <v>22</v>
      </c>
      <c r="M8" s="10">
        <v>0.04</v>
      </c>
      <c r="N8" s="146"/>
      <c r="O8" s="151">
        <v>0</v>
      </c>
      <c r="P8" s="11" t="s">
        <v>17</v>
      </c>
      <c r="Q8" s="10"/>
    </row>
    <row r="9" spans="2:17" x14ac:dyDescent="0.25">
      <c r="B9" s="9" t="s">
        <v>18</v>
      </c>
      <c r="C9" s="18" t="s">
        <v>90</v>
      </c>
      <c r="D9" s="10"/>
      <c r="E9" s="9" t="s">
        <v>19</v>
      </c>
      <c r="F9" s="26">
        <v>14060</v>
      </c>
      <c r="G9" s="12" t="s">
        <v>20</v>
      </c>
      <c r="H9" s="10">
        <f>O32</f>
        <v>12.269891304347826</v>
      </c>
      <c r="I9" s="167" t="s">
        <v>21</v>
      </c>
      <c r="J9" s="184"/>
      <c r="K9" s="186">
        <f>IF(H11&lt;F14,((H7-(F14*F8))*(F9/4)),0)</f>
        <v>0</v>
      </c>
      <c r="L9" s="9" t="s">
        <v>27</v>
      </c>
      <c r="M9" s="10">
        <v>0.04</v>
      </c>
      <c r="N9" s="146"/>
      <c r="O9" s="151">
        <v>0.08</v>
      </c>
      <c r="P9" s="11" t="s">
        <v>23</v>
      </c>
      <c r="Q9" s="10"/>
    </row>
    <row r="10" spans="2:17" x14ac:dyDescent="0.25">
      <c r="B10" s="9" t="s">
        <v>24</v>
      </c>
      <c r="C10" s="73">
        <v>43647</v>
      </c>
      <c r="D10" s="73">
        <v>43738</v>
      </c>
      <c r="E10" s="9" t="s">
        <v>9</v>
      </c>
      <c r="F10" s="26">
        <f>F8*(F9/4)</f>
        <v>35150</v>
      </c>
      <c r="G10" s="12" t="s">
        <v>25</v>
      </c>
      <c r="H10" s="10">
        <f>K32</f>
        <v>1012</v>
      </c>
      <c r="I10" s="167" t="s">
        <v>26</v>
      </c>
      <c r="J10" s="184"/>
      <c r="K10" s="187">
        <f>N32*(F9/4)</f>
        <v>4463.6679347826093</v>
      </c>
      <c r="L10" s="9" t="s">
        <v>33</v>
      </c>
      <c r="M10" s="10">
        <v>0</v>
      </c>
      <c r="N10" s="146"/>
      <c r="O10" s="151">
        <v>0.25</v>
      </c>
      <c r="P10" s="11" t="s">
        <v>28</v>
      </c>
      <c r="Q10" s="10"/>
    </row>
    <row r="11" spans="2:17" ht="30" x14ac:dyDescent="0.25">
      <c r="B11" s="28" t="s">
        <v>92</v>
      </c>
      <c r="C11" s="18">
        <f>(D10-C10)+1</f>
        <v>92</v>
      </c>
      <c r="D11" s="10"/>
      <c r="E11" s="181" t="s">
        <v>30</v>
      </c>
      <c r="F11" s="182">
        <v>39090</v>
      </c>
      <c r="G11" s="12" t="s">
        <v>31</v>
      </c>
      <c r="H11" s="29">
        <f>H10/F12</f>
        <v>1.1000000000000001</v>
      </c>
      <c r="I11" s="167" t="s">
        <v>32</v>
      </c>
      <c r="J11" s="184"/>
      <c r="K11" s="185">
        <f>SUM(K7:K10)</f>
        <v>43128.667934782607</v>
      </c>
      <c r="L11" s="9" t="s">
        <v>36</v>
      </c>
      <c r="M11" s="10">
        <v>0</v>
      </c>
      <c r="N11" s="146"/>
      <c r="O11" s="151">
        <v>0.28999999999999998</v>
      </c>
      <c r="P11" s="11" t="s">
        <v>34</v>
      </c>
      <c r="Q11" s="10"/>
    </row>
    <row r="12" spans="2:17" x14ac:dyDescent="0.25">
      <c r="B12" s="9"/>
      <c r="C12" s="18"/>
      <c r="D12" s="10"/>
      <c r="E12" s="9" t="s">
        <v>35</v>
      </c>
      <c r="F12" s="11">
        <f>C11*F8</f>
        <v>920</v>
      </c>
      <c r="G12" s="12"/>
      <c r="H12" s="10"/>
      <c r="I12" s="9"/>
      <c r="J12" s="10"/>
      <c r="K12" s="11"/>
      <c r="L12" s="9" t="s">
        <v>39</v>
      </c>
      <c r="M12" s="10">
        <v>0</v>
      </c>
      <c r="N12" s="146"/>
      <c r="O12" s="10"/>
      <c r="P12" s="11"/>
      <c r="Q12" s="127"/>
    </row>
    <row r="13" spans="2:17" ht="45.6" customHeight="1" x14ac:dyDescent="0.25">
      <c r="B13" s="9"/>
      <c r="C13" s="10"/>
      <c r="D13" s="10"/>
      <c r="E13" s="28" t="s">
        <v>37</v>
      </c>
      <c r="F13" s="30">
        <v>1</v>
      </c>
      <c r="G13" s="10"/>
      <c r="H13" s="31"/>
      <c r="I13" s="220" t="s">
        <v>38</v>
      </c>
      <c r="J13" s="221"/>
      <c r="K13" s="188">
        <f>K11-F11</f>
        <v>4038.6679347826066</v>
      </c>
      <c r="L13" s="9"/>
      <c r="M13" s="10"/>
      <c r="N13" s="146"/>
      <c r="O13" s="10"/>
      <c r="P13" s="11"/>
      <c r="Q13" s="127"/>
    </row>
    <row r="14" spans="2:17" ht="45.75" thickBot="1" x14ac:dyDescent="0.3">
      <c r="B14" s="33"/>
      <c r="C14" s="34"/>
      <c r="D14" s="35"/>
      <c r="E14" s="36" t="s">
        <v>40</v>
      </c>
      <c r="F14" s="37">
        <v>0.95</v>
      </c>
      <c r="G14" s="33"/>
      <c r="H14" s="128"/>
      <c r="I14" s="40"/>
      <c r="J14" s="34"/>
      <c r="K14" s="42"/>
      <c r="L14" s="33"/>
      <c r="M14" s="34"/>
      <c r="N14" s="152"/>
      <c r="O14" s="34"/>
      <c r="P14" s="129"/>
      <c r="Q14" s="127"/>
    </row>
    <row r="15" spans="2:17" x14ac:dyDescent="0.25">
      <c r="F15" s="44"/>
      <c r="I15" s="127"/>
      <c r="J15" s="127"/>
      <c r="K15" s="153"/>
      <c r="L15" s="127"/>
      <c r="M15" s="127"/>
      <c r="N15" s="127"/>
      <c r="O15" s="127"/>
      <c r="P15" s="127"/>
      <c r="Q15" s="127"/>
    </row>
    <row r="16" spans="2:17" x14ac:dyDescent="0.25">
      <c r="F16" s="44"/>
      <c r="G16" s="44"/>
      <c r="I16" s="153"/>
      <c r="J16" s="153"/>
      <c r="K16" s="153"/>
      <c r="L16" s="153"/>
      <c r="M16" s="127"/>
      <c r="N16" s="127"/>
      <c r="O16" s="127"/>
      <c r="P16" s="127"/>
      <c r="Q16" s="127"/>
    </row>
    <row r="17" spans="2:17" ht="15.75" thickBot="1" x14ac:dyDescent="0.3">
      <c r="B17" t="s">
        <v>41</v>
      </c>
      <c r="I17" s="127"/>
      <c r="J17" s="127"/>
      <c r="K17" s="127"/>
      <c r="L17" s="127"/>
      <c r="M17" s="127"/>
      <c r="N17" s="127"/>
      <c r="O17" s="127"/>
      <c r="P17" s="127"/>
      <c r="Q17" s="127"/>
    </row>
    <row r="18" spans="2:17" ht="58.15" customHeight="1" thickBot="1" x14ac:dyDescent="0.3">
      <c r="B18" s="45" t="s">
        <v>42</v>
      </c>
      <c r="C18" s="46" t="s">
        <v>43</v>
      </c>
      <c r="D18" s="46" t="s">
        <v>91</v>
      </c>
      <c r="E18" s="46" t="s">
        <v>44</v>
      </c>
      <c r="F18" s="48" t="s">
        <v>93</v>
      </c>
      <c r="G18" s="46" t="s">
        <v>46</v>
      </c>
      <c r="H18" s="47" t="s">
        <v>47</v>
      </c>
      <c r="I18" s="154" t="s">
        <v>48</v>
      </c>
      <c r="J18" s="155" t="s">
        <v>49</v>
      </c>
      <c r="K18" s="155" t="s">
        <v>25</v>
      </c>
      <c r="L18" s="155" t="s">
        <v>8</v>
      </c>
      <c r="M18" s="156" t="s">
        <v>50</v>
      </c>
      <c r="N18" s="156" t="s">
        <v>14</v>
      </c>
      <c r="O18" s="157" t="s">
        <v>20</v>
      </c>
      <c r="P18" s="214" t="s">
        <v>51</v>
      </c>
      <c r="Q18" s="215"/>
    </row>
    <row r="19" spans="2:17" x14ac:dyDescent="0.25">
      <c r="B19" s="51" t="s">
        <v>0</v>
      </c>
      <c r="C19" s="15" t="s">
        <v>52</v>
      </c>
      <c r="D19" s="15" t="s">
        <v>16</v>
      </c>
      <c r="E19" s="15" t="s">
        <v>53</v>
      </c>
      <c r="F19" s="15" t="s">
        <v>54</v>
      </c>
      <c r="G19" s="194">
        <v>43647</v>
      </c>
      <c r="H19" s="195">
        <v>43738</v>
      </c>
      <c r="I19" s="146" t="s">
        <v>55</v>
      </c>
      <c r="J19" s="10" t="s">
        <v>23</v>
      </c>
      <c r="K19" s="146">
        <f>IF(H19=$D$10,(H19-G19)+1,(H19-G19))</f>
        <v>92</v>
      </c>
      <c r="L19" s="146">
        <f t="shared" ref="L19:L31" si="0">K19/$C$11</f>
        <v>1</v>
      </c>
      <c r="M19" s="158">
        <v>0.12</v>
      </c>
      <c r="N19" s="11">
        <f t="shared" ref="N19:N31" si="1">L19*M19</f>
        <v>0.12</v>
      </c>
      <c r="O19" s="159">
        <f>L19+N19</f>
        <v>1.1200000000000001</v>
      </c>
      <c r="P19" s="206"/>
      <c r="Q19" s="207"/>
    </row>
    <row r="20" spans="2:17" x14ac:dyDescent="0.25">
      <c r="B20" s="51" t="s">
        <v>0</v>
      </c>
      <c r="C20" s="15" t="s">
        <v>56</v>
      </c>
      <c r="D20" s="15" t="s">
        <v>22</v>
      </c>
      <c r="E20" s="15" t="s">
        <v>53</v>
      </c>
      <c r="F20" s="15" t="s">
        <v>57</v>
      </c>
      <c r="G20" s="194">
        <v>43647</v>
      </c>
      <c r="H20" s="195">
        <v>43738</v>
      </c>
      <c r="I20" s="146" t="s">
        <v>58</v>
      </c>
      <c r="J20" s="10" t="s">
        <v>23</v>
      </c>
      <c r="K20" s="146">
        <f t="shared" ref="K20:K31" si="2">IF(H20=$D$10,(H20-G20)+1,(H20-G20))</f>
        <v>92</v>
      </c>
      <c r="L20" s="146">
        <f t="shared" si="0"/>
        <v>1</v>
      </c>
      <c r="M20" s="158">
        <v>0.12</v>
      </c>
      <c r="N20" s="11">
        <f t="shared" si="1"/>
        <v>0.12</v>
      </c>
      <c r="O20" s="160">
        <f>L20+N20</f>
        <v>1.1200000000000001</v>
      </c>
      <c r="P20" s="200"/>
      <c r="Q20" s="201"/>
    </row>
    <row r="21" spans="2:17" x14ac:dyDescent="0.25">
      <c r="B21" s="51" t="s">
        <v>0</v>
      </c>
      <c r="C21" s="15" t="s">
        <v>59</v>
      </c>
      <c r="D21" s="15" t="s">
        <v>33</v>
      </c>
      <c r="E21" s="15" t="s">
        <v>53</v>
      </c>
      <c r="F21" s="15" t="s">
        <v>57</v>
      </c>
      <c r="G21" s="194">
        <v>43647</v>
      </c>
      <c r="H21" s="195">
        <v>43738</v>
      </c>
      <c r="I21" s="146" t="s">
        <v>60</v>
      </c>
      <c r="J21" s="10" t="s">
        <v>28</v>
      </c>
      <c r="K21" s="146">
        <f t="shared" si="2"/>
        <v>92</v>
      </c>
      <c r="L21" s="146">
        <f t="shared" si="0"/>
        <v>1</v>
      </c>
      <c r="M21" s="158">
        <v>0.25</v>
      </c>
      <c r="N21" s="11">
        <f t="shared" si="1"/>
        <v>0.25</v>
      </c>
      <c r="O21" s="160">
        <f>L21+N21</f>
        <v>1.25</v>
      </c>
      <c r="P21" s="200"/>
      <c r="Q21" s="201"/>
    </row>
    <row r="22" spans="2:17" x14ac:dyDescent="0.25">
      <c r="B22" s="51" t="s">
        <v>0</v>
      </c>
      <c r="C22" s="15" t="s">
        <v>61</v>
      </c>
      <c r="D22" s="15" t="s">
        <v>33</v>
      </c>
      <c r="E22" s="15" t="s">
        <v>53</v>
      </c>
      <c r="F22" s="15" t="s">
        <v>54</v>
      </c>
      <c r="G22" s="194">
        <v>43647</v>
      </c>
      <c r="H22" s="195">
        <v>43692</v>
      </c>
      <c r="I22" s="146" t="s">
        <v>62</v>
      </c>
      <c r="J22" s="10" t="s">
        <v>28</v>
      </c>
      <c r="K22" s="146">
        <f t="shared" si="2"/>
        <v>45</v>
      </c>
      <c r="L22" s="146">
        <f>K22/$C$11</f>
        <v>0.4891304347826087</v>
      </c>
      <c r="M22" s="158">
        <v>0.25</v>
      </c>
      <c r="N22" s="11">
        <f t="shared" si="1"/>
        <v>0.12228260869565218</v>
      </c>
      <c r="O22" s="160">
        <f>L22+N22</f>
        <v>0.61141304347826086</v>
      </c>
      <c r="P22" s="200"/>
      <c r="Q22" s="201"/>
    </row>
    <row r="23" spans="2:17" x14ac:dyDescent="0.25">
      <c r="B23" s="51" t="s">
        <v>0</v>
      </c>
      <c r="C23" s="15" t="s">
        <v>61</v>
      </c>
      <c r="D23" s="15" t="s">
        <v>33</v>
      </c>
      <c r="E23" s="15" t="s">
        <v>53</v>
      </c>
      <c r="F23" s="15" t="s">
        <v>54</v>
      </c>
      <c r="G23" s="194">
        <v>43692</v>
      </c>
      <c r="H23" s="195">
        <v>43738</v>
      </c>
      <c r="I23" s="146" t="s">
        <v>62</v>
      </c>
      <c r="J23" s="10" t="s">
        <v>23</v>
      </c>
      <c r="K23" s="146">
        <f t="shared" si="2"/>
        <v>47</v>
      </c>
      <c r="L23" s="146">
        <f>K23/$C$11</f>
        <v>0.51086956521739135</v>
      </c>
      <c r="M23" s="158">
        <v>0.08</v>
      </c>
      <c r="N23" s="11">
        <f t="shared" si="1"/>
        <v>4.086956521739131E-2</v>
      </c>
      <c r="O23" s="160">
        <f>L23+N23</f>
        <v>0.55173913043478262</v>
      </c>
      <c r="P23" s="200"/>
      <c r="Q23" s="201"/>
    </row>
    <row r="24" spans="2:17" x14ac:dyDescent="0.25">
      <c r="B24" s="51" t="s">
        <v>0</v>
      </c>
      <c r="C24" s="15" t="s">
        <v>63</v>
      </c>
      <c r="D24" s="15" t="s">
        <v>33</v>
      </c>
      <c r="E24" s="15" t="s">
        <v>64</v>
      </c>
      <c r="F24" s="15" t="s">
        <v>65</v>
      </c>
      <c r="G24" s="194">
        <v>43660</v>
      </c>
      <c r="H24" s="195">
        <v>43695</v>
      </c>
      <c r="I24" s="146" t="s">
        <v>66</v>
      </c>
      <c r="J24" s="10" t="s">
        <v>10</v>
      </c>
      <c r="K24" s="146">
        <f t="shared" si="2"/>
        <v>35</v>
      </c>
      <c r="L24" s="146">
        <f>K24/$C$11</f>
        <v>0.38043478260869568</v>
      </c>
      <c r="M24" s="158">
        <v>0</v>
      </c>
      <c r="N24" s="11">
        <f t="shared" si="1"/>
        <v>0</v>
      </c>
      <c r="O24" s="160">
        <f t="shared" ref="O24:O31" si="3">L24+N24</f>
        <v>0.38043478260869568</v>
      </c>
      <c r="P24" s="200"/>
      <c r="Q24" s="201"/>
    </row>
    <row r="25" spans="2:17" x14ac:dyDescent="0.25">
      <c r="B25" s="51" t="s">
        <v>0</v>
      </c>
      <c r="C25" s="15" t="s">
        <v>67</v>
      </c>
      <c r="D25" s="15" t="s">
        <v>33</v>
      </c>
      <c r="E25" s="15" t="s">
        <v>53</v>
      </c>
      <c r="F25" s="15" t="s">
        <v>54</v>
      </c>
      <c r="G25" s="194">
        <v>43647</v>
      </c>
      <c r="H25" s="195">
        <v>43738</v>
      </c>
      <c r="I25" s="146" t="s">
        <v>68</v>
      </c>
      <c r="J25" s="10" t="s">
        <v>17</v>
      </c>
      <c r="K25" s="146">
        <f t="shared" si="2"/>
        <v>92</v>
      </c>
      <c r="L25" s="146">
        <f t="shared" si="0"/>
        <v>1</v>
      </c>
      <c r="M25" s="158">
        <v>0</v>
      </c>
      <c r="N25" s="11">
        <f t="shared" si="1"/>
        <v>0</v>
      </c>
      <c r="O25" s="160">
        <f t="shared" si="3"/>
        <v>1</v>
      </c>
      <c r="P25" s="200"/>
      <c r="Q25" s="201"/>
    </row>
    <row r="26" spans="2:17" x14ac:dyDescent="0.25">
      <c r="B26" s="51" t="s">
        <v>0</v>
      </c>
      <c r="C26" s="15" t="s">
        <v>69</v>
      </c>
      <c r="D26" s="15" t="s">
        <v>27</v>
      </c>
      <c r="E26" s="15" t="s">
        <v>53</v>
      </c>
      <c r="F26" s="15" t="s">
        <v>54</v>
      </c>
      <c r="G26" s="194">
        <v>43648</v>
      </c>
      <c r="H26" s="195">
        <v>43738</v>
      </c>
      <c r="I26" s="146" t="s">
        <v>70</v>
      </c>
      <c r="J26" s="10" t="s">
        <v>23</v>
      </c>
      <c r="K26" s="146">
        <f t="shared" si="2"/>
        <v>91</v>
      </c>
      <c r="L26" s="146">
        <f t="shared" si="0"/>
        <v>0.98913043478260865</v>
      </c>
      <c r="M26" s="158">
        <v>0.12</v>
      </c>
      <c r="N26" s="11">
        <f t="shared" si="1"/>
        <v>0.11869565217391304</v>
      </c>
      <c r="O26" s="160">
        <f>L26+N26</f>
        <v>1.1078260869565217</v>
      </c>
      <c r="P26" s="200"/>
      <c r="Q26" s="201"/>
    </row>
    <row r="27" spans="2:17" x14ac:dyDescent="0.25">
      <c r="B27" s="51" t="s">
        <v>0</v>
      </c>
      <c r="C27" s="15" t="s">
        <v>71</v>
      </c>
      <c r="D27" s="15" t="s">
        <v>33</v>
      </c>
      <c r="E27" s="15" t="s">
        <v>64</v>
      </c>
      <c r="F27" s="15" t="s">
        <v>54</v>
      </c>
      <c r="G27" s="194">
        <v>43647</v>
      </c>
      <c r="H27" s="195">
        <v>43738</v>
      </c>
      <c r="I27" s="146" t="s">
        <v>72</v>
      </c>
      <c r="J27" s="10" t="s">
        <v>34</v>
      </c>
      <c r="K27" s="146">
        <f t="shared" si="2"/>
        <v>92</v>
      </c>
      <c r="L27" s="146">
        <f t="shared" si="0"/>
        <v>1</v>
      </c>
      <c r="M27" s="158">
        <v>0.28999999999999998</v>
      </c>
      <c r="N27" s="11">
        <f t="shared" si="1"/>
        <v>0.28999999999999998</v>
      </c>
      <c r="O27" s="160">
        <f t="shared" si="3"/>
        <v>1.29</v>
      </c>
      <c r="P27" s="200"/>
      <c r="Q27" s="201"/>
    </row>
    <row r="28" spans="2:17" x14ac:dyDescent="0.25">
      <c r="B28" s="51" t="s">
        <v>0</v>
      </c>
      <c r="C28" s="15" t="s">
        <v>73</v>
      </c>
      <c r="D28" s="15" t="s">
        <v>27</v>
      </c>
      <c r="E28" s="15" t="s">
        <v>64</v>
      </c>
      <c r="F28" s="15" t="s">
        <v>74</v>
      </c>
      <c r="G28" s="194">
        <v>43647</v>
      </c>
      <c r="H28" s="195">
        <v>43705</v>
      </c>
      <c r="I28" s="146" t="s">
        <v>75</v>
      </c>
      <c r="J28" s="10" t="s">
        <v>34</v>
      </c>
      <c r="K28" s="146">
        <f t="shared" si="2"/>
        <v>58</v>
      </c>
      <c r="L28" s="146">
        <f>K28/$C$11</f>
        <v>0.63043478260869568</v>
      </c>
      <c r="M28" s="158">
        <v>0.33</v>
      </c>
      <c r="N28" s="11">
        <f t="shared" si="1"/>
        <v>0.20804347826086958</v>
      </c>
      <c r="O28" s="160">
        <f>L28+N28</f>
        <v>0.83847826086956523</v>
      </c>
      <c r="P28" s="200"/>
      <c r="Q28" s="201"/>
    </row>
    <row r="29" spans="2:17" x14ac:dyDescent="0.25">
      <c r="B29" s="51" t="s">
        <v>0</v>
      </c>
      <c r="C29" s="15" t="s">
        <v>76</v>
      </c>
      <c r="D29" s="15" t="s">
        <v>33</v>
      </c>
      <c r="E29" s="15" t="s">
        <v>53</v>
      </c>
      <c r="F29" s="15" t="s">
        <v>57</v>
      </c>
      <c r="G29" s="194">
        <v>43647</v>
      </c>
      <c r="H29" s="195">
        <v>43738</v>
      </c>
      <c r="I29" s="146" t="s">
        <v>77</v>
      </c>
      <c r="J29" s="10" t="s">
        <v>17</v>
      </c>
      <c r="K29" s="146">
        <f t="shared" si="2"/>
        <v>92</v>
      </c>
      <c r="L29" s="146">
        <f t="shared" si="0"/>
        <v>1</v>
      </c>
      <c r="M29" s="158">
        <v>0</v>
      </c>
      <c r="N29" s="11">
        <f t="shared" si="1"/>
        <v>0</v>
      </c>
      <c r="O29" s="160">
        <f t="shared" si="3"/>
        <v>1</v>
      </c>
      <c r="P29" s="200"/>
      <c r="Q29" s="201"/>
    </row>
    <row r="30" spans="2:17" x14ac:dyDescent="0.25">
      <c r="B30" s="51" t="s">
        <v>0</v>
      </c>
      <c r="C30" s="15" t="s">
        <v>78</v>
      </c>
      <c r="D30" s="15" t="s">
        <v>33</v>
      </c>
      <c r="E30" s="15" t="s">
        <v>53</v>
      </c>
      <c r="F30" s="15" t="s">
        <v>57</v>
      </c>
      <c r="G30" s="194">
        <v>43647</v>
      </c>
      <c r="H30" s="195">
        <v>43738</v>
      </c>
      <c r="I30" s="146" t="s">
        <v>79</v>
      </c>
      <c r="J30" s="10" t="s">
        <v>10</v>
      </c>
      <c r="K30" s="146">
        <f t="shared" si="2"/>
        <v>92</v>
      </c>
      <c r="L30" s="146">
        <f t="shared" si="0"/>
        <v>1</v>
      </c>
      <c r="M30" s="158">
        <v>0</v>
      </c>
      <c r="N30" s="11">
        <f t="shared" si="1"/>
        <v>0</v>
      </c>
      <c r="O30" s="160">
        <f t="shared" si="3"/>
        <v>1</v>
      </c>
      <c r="P30" s="200"/>
      <c r="Q30" s="201"/>
    </row>
    <row r="31" spans="2:17" ht="15.75" thickBot="1" x14ac:dyDescent="0.3">
      <c r="B31" s="51" t="s">
        <v>0</v>
      </c>
      <c r="C31" s="57" t="s">
        <v>80</v>
      </c>
      <c r="D31" s="57" t="s">
        <v>33</v>
      </c>
      <c r="E31" s="57" t="s">
        <v>53</v>
      </c>
      <c r="F31" s="57" t="s">
        <v>54</v>
      </c>
      <c r="G31" s="196">
        <v>43647</v>
      </c>
      <c r="H31" s="197">
        <v>43738</v>
      </c>
      <c r="I31" s="161" t="s">
        <v>81</v>
      </c>
      <c r="J31" s="10" t="s">
        <v>10</v>
      </c>
      <c r="K31" s="146">
        <f t="shared" si="2"/>
        <v>92</v>
      </c>
      <c r="L31" s="146">
        <f t="shared" si="0"/>
        <v>1</v>
      </c>
      <c r="M31" s="162">
        <v>0</v>
      </c>
      <c r="N31" s="11">
        <f t="shared" si="1"/>
        <v>0</v>
      </c>
      <c r="O31" s="163">
        <f t="shared" si="3"/>
        <v>1</v>
      </c>
      <c r="P31" s="200"/>
      <c r="Q31" s="201"/>
    </row>
    <row r="32" spans="2:17" ht="15.75" thickBot="1" x14ac:dyDescent="0.3">
      <c r="B32" s="60" t="s">
        <v>87</v>
      </c>
      <c r="C32" s="61"/>
      <c r="D32" s="61"/>
      <c r="E32" s="61"/>
      <c r="F32" s="61"/>
      <c r="G32" s="61"/>
      <c r="H32" s="62"/>
      <c r="I32" s="164"/>
      <c r="J32" s="164"/>
      <c r="K32" s="164">
        <f>SUM(K19:K31)</f>
        <v>1012</v>
      </c>
      <c r="L32" s="164">
        <f>SUM(L19:L31)</f>
        <v>11</v>
      </c>
      <c r="M32" s="165"/>
      <c r="N32" s="165">
        <f>SUM(N19:N31)</f>
        <v>1.2698913043478262</v>
      </c>
      <c r="O32" s="165">
        <f>SUM(O19:O31)</f>
        <v>12.269891304347826</v>
      </c>
      <c r="P32" s="210"/>
      <c r="Q32" s="211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</sheetData>
  <sheetProtection password="CA83" sheet="1" objects="1" scenarios="1"/>
  <mergeCells count="16">
    <mergeCell ref="P22:Q22"/>
    <mergeCell ref="I13:J13"/>
    <mergeCell ref="P18:Q18"/>
    <mergeCell ref="P19:Q19"/>
    <mergeCell ref="P20:Q20"/>
    <mergeCell ref="P21:Q21"/>
    <mergeCell ref="P29:Q29"/>
    <mergeCell ref="P30:Q30"/>
    <mergeCell ref="P31:Q31"/>
    <mergeCell ref="P32:Q32"/>
    <mergeCell ref="P23:Q23"/>
    <mergeCell ref="P24:Q24"/>
    <mergeCell ref="P25:Q25"/>
    <mergeCell ref="P26:Q26"/>
    <mergeCell ref="P27:Q27"/>
    <mergeCell ref="P28:Q28"/>
  </mergeCells>
  <pageMargins left="0.70866141732283472" right="0.70866141732283472" top="0.74803149606299213" bottom="0.74803149606299213" header="0.31496062992125984" footer="0.31496062992125984"/>
  <pageSetup paperSize="8" scale="58" orientation="landscape" r:id="rId1"/>
  <headerFooter>
    <oddHeader>&amp;L&amp;"-,Bold"&amp;24 Example 6: Family Based Care Placement Utilisation Summary Report - Calculated adjustment payment</oddHeader>
    <oddFooter>&amp;LV1: 9 September 2019&amp;CFamily based care placement utilisation summary report&amp;R6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Introduction</vt:lpstr>
      <vt:lpstr>Eg1 Non Family based</vt:lpstr>
      <vt:lpstr>Eg2 Family based care</vt:lpstr>
      <vt:lpstr>Eg3 FBC Growth</vt:lpstr>
      <vt:lpstr>Eg4 FBC Loadings</vt:lpstr>
      <vt:lpstr>Eg5 FBC Abatement</vt:lpstr>
      <vt:lpstr>Eg6 FBC Adjusted payment</vt:lpstr>
      <vt:lpstr>Placement_nights</vt:lpstr>
      <vt:lpstr>placement_utlisation</vt:lpstr>
      <vt:lpstr>'Eg1 Non Family based'!Print_Area</vt:lpstr>
      <vt:lpstr>'Eg2 Family based care'!Print_Area</vt:lpstr>
      <vt:lpstr>'Eg3 FBC Growth'!Print_Area</vt:lpstr>
      <vt:lpstr>'Eg4 FBC Loadings'!Print_Area</vt:lpstr>
      <vt:lpstr>'Eg5 FBC Abatement'!Print_Area</vt:lpstr>
      <vt:lpstr>'Eg6 FBC Adjusted payment'!Print_Area</vt:lpstr>
    </vt:vector>
  </TitlesOfParts>
  <Company>SA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Mihnev, Angel (DCP)</dc:creator>
  <cp:lastModifiedBy>Brodie, Jessica (DCP)</cp:lastModifiedBy>
  <cp:lastPrinted>2019-09-10T01:15:41Z</cp:lastPrinted>
  <dcterms:created xsi:type="dcterms:W3CDTF">2019-09-05T10:31:22Z</dcterms:created>
  <dcterms:modified xsi:type="dcterms:W3CDTF">2019-09-12T04:15:36Z</dcterms:modified>
</cp:coreProperties>
</file>